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683BBEC9-2482-42F3-AEA4-9C826497BAFA}" xr6:coauthVersionLast="47" xr6:coauthVersionMax="47" xr10:uidLastSave="{00000000-0000-0000-0000-000000000000}"/>
  <bookViews>
    <workbookView xWindow="-120" yWindow="-120" windowWidth="24240" windowHeight="17520" tabRatio="819" firstSheet="7" activeTab="11" xr2:uid="{84CB4EF0-E4FF-4922-8F93-8105AC27FC50}"/>
  </bookViews>
  <sheets>
    <sheet name="Ohjeet" sheetId="1" r:id="rId1"/>
    <sheet name="Perustiedot" sheetId="2" r:id="rId2"/>
    <sheet name="Tuloslaskelma" sheetId="3" r:id="rId3"/>
    <sheet name="Tase" sheetId="4" r:id="rId4"/>
    <sheet name="Luottoriski" sheetId="5" r:id="rId5"/>
    <sheet name="Kulusidonnainen menetelmä" sheetId="8" r:id="rId6"/>
    <sheet name="Maksutapahtumasidonnainen" sheetId="6" r:id="rId7"/>
    <sheet name="Summamenetelmä" sheetId="7" r:id="rId8"/>
    <sheet name="Sähkörahayhteisön 2% vaade" sheetId="9" r:id="rId9"/>
    <sheet name="Pääomasuunnitelma" sheetId="15" r:id="rId10"/>
    <sheet name="Omat varat ja vakavaraisuus" sheetId="10" r:id="rId11"/>
    <sheet name="Yhteenveto (Kulusidonnainen)" sheetId="13" r:id="rId12"/>
    <sheet name="Yhteenveto (Maksutapahtumasid.)" sheetId="11" r:id="rId13"/>
    <sheet name="Yhteenveto (Summamenetelmä)" sheetId="12" r:id="rId14"/>
    <sheet name="Yhteenveto (2% vaade)"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7" l="1"/>
  <c r="D15" i="7"/>
  <c r="O24" i="7"/>
  <c r="K24" i="7"/>
  <c r="G24" i="7"/>
  <c r="G25" i="7" l="1"/>
  <c r="H25" i="7"/>
  <c r="D19" i="6"/>
  <c r="E49" i="10"/>
  <c r="E48" i="10"/>
  <c r="E47" i="10"/>
  <c r="M13" i="8"/>
  <c r="K13" i="8"/>
  <c r="I13" i="8"/>
  <c r="G13" i="8"/>
  <c r="E13" i="8"/>
  <c r="C13" i="8"/>
  <c r="D13" i="8"/>
  <c r="F13" i="8"/>
  <c r="H13" i="8"/>
  <c r="J13" i="8"/>
  <c r="L13" i="8"/>
  <c r="N13" i="8"/>
  <c r="I15" i="6" l="1"/>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O15" i="6"/>
  <c r="E16" i="6"/>
  <c r="F16" i="6"/>
  <c r="G16" i="6"/>
  <c r="H16" i="6"/>
  <c r="I16" i="6"/>
  <c r="J16" i="6"/>
  <c r="K16" i="6"/>
  <c r="L16" i="6"/>
  <c r="M16" i="6"/>
  <c r="N16" i="6"/>
  <c r="O16" i="6"/>
  <c r="E17" i="6"/>
  <c r="F17" i="6"/>
  <c r="G17" i="6"/>
  <c r="H17" i="6"/>
  <c r="I17" i="6"/>
  <c r="J17" i="6"/>
  <c r="K17" i="6"/>
  <c r="L17" i="6"/>
  <c r="M17" i="6"/>
  <c r="N17" i="6"/>
  <c r="O17" i="6"/>
  <c r="D17" i="6"/>
  <c r="D16" i="6"/>
  <c r="D15" i="6"/>
  <c r="D14" i="6"/>
  <c r="D13" i="6"/>
  <c r="C49" i="10" l="1"/>
  <c r="E15" i="7"/>
  <c r="J15" i="7"/>
  <c r="O15" i="7"/>
  <c r="O21" i="7" s="1"/>
  <c r="C24" i="10"/>
  <c r="C17" i="10" s="1"/>
  <c r="O19" i="7" l="1"/>
  <c r="O20" i="7"/>
  <c r="D49" i="10"/>
  <c r="F49" i="10"/>
  <c r="H49" i="10"/>
  <c r="I49" i="10"/>
  <c r="J49" i="10"/>
  <c r="K49" i="10"/>
  <c r="M49" i="10"/>
  <c r="N49" i="10"/>
  <c r="O49" i="10"/>
  <c r="P49" i="10"/>
  <c r="F38" i="14" l="1"/>
  <c r="E38" i="14"/>
  <c r="D38" i="14"/>
  <c r="C38" i="14"/>
  <c r="F32" i="14"/>
  <c r="E32" i="14"/>
  <c r="D32" i="14"/>
  <c r="C32" i="14"/>
  <c r="F26" i="14"/>
  <c r="E26" i="14"/>
  <c r="D26" i="14"/>
  <c r="C26" i="14"/>
  <c r="F17" i="14"/>
  <c r="E17" i="14"/>
  <c r="D17" i="14"/>
  <c r="C17" i="14"/>
  <c r="F16" i="14"/>
  <c r="E16" i="14"/>
  <c r="D16" i="14"/>
  <c r="C16" i="14"/>
  <c r="F15" i="14"/>
  <c r="E15" i="14"/>
  <c r="D15" i="14"/>
  <c r="C15" i="14"/>
  <c r="F14" i="14"/>
  <c r="E14" i="14"/>
  <c r="D14" i="14"/>
  <c r="C14" i="14"/>
  <c r="F13" i="14"/>
  <c r="E13" i="14"/>
  <c r="D13" i="14"/>
  <c r="C13" i="14"/>
  <c r="F12" i="14"/>
  <c r="E12" i="14"/>
  <c r="D12" i="14"/>
  <c r="C12" i="14"/>
  <c r="F42" i="13"/>
  <c r="E42" i="13"/>
  <c r="D42" i="13"/>
  <c r="C42" i="13"/>
  <c r="F34" i="13"/>
  <c r="E34" i="13"/>
  <c r="D34" i="13"/>
  <c r="C34"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2" i="12"/>
  <c r="E42" i="12"/>
  <c r="D42" i="12"/>
  <c r="C42" i="12"/>
  <c r="F34" i="12"/>
  <c r="E34" i="12"/>
  <c r="D34" i="12"/>
  <c r="C34" i="12"/>
  <c r="F26" i="12"/>
  <c r="E26" i="12"/>
  <c r="D26" i="12"/>
  <c r="C26" i="12"/>
  <c r="F17" i="12"/>
  <c r="E17" i="12"/>
  <c r="D17" i="12"/>
  <c r="C17" i="12"/>
  <c r="F16" i="12"/>
  <c r="E16" i="12"/>
  <c r="D16" i="12"/>
  <c r="C16" i="12"/>
  <c r="F15" i="12"/>
  <c r="E15" i="12"/>
  <c r="D15" i="12"/>
  <c r="C15" i="12"/>
  <c r="F14" i="12"/>
  <c r="E14" i="12"/>
  <c r="D14" i="12"/>
  <c r="C14" i="12"/>
  <c r="F13" i="12"/>
  <c r="E13" i="12"/>
  <c r="D13" i="12"/>
  <c r="C13" i="12"/>
  <c r="F12" i="12"/>
  <c r="E12" i="12"/>
  <c r="D12" i="12"/>
  <c r="C12" i="12"/>
  <c r="F43" i="11"/>
  <c r="E43" i="11"/>
  <c r="D43" i="11"/>
  <c r="C43" i="11"/>
  <c r="F35" i="11"/>
  <c r="E35" i="11"/>
  <c r="D35" i="11"/>
  <c r="C35" i="11"/>
  <c r="F27" i="11"/>
  <c r="E27" i="11"/>
  <c r="D27" i="11"/>
  <c r="C27" i="11"/>
  <c r="F18" i="11"/>
  <c r="E18" i="11"/>
  <c r="D18" i="11"/>
  <c r="C18" i="11"/>
  <c r="F17" i="11"/>
  <c r="E17" i="11"/>
  <c r="D17" i="11"/>
  <c r="C17" i="11"/>
  <c r="F16" i="11"/>
  <c r="E16" i="11"/>
  <c r="D16" i="11"/>
  <c r="C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C27" i="10"/>
  <c r="C15" i="10" s="1"/>
  <c r="C13" i="10" s="1"/>
  <c r="C47" i="10" s="1"/>
  <c r="P24" i="10"/>
  <c r="P17" i="10" s="1"/>
  <c r="O24" i="10"/>
  <c r="O17" i="10" s="1"/>
  <c r="N24" i="10"/>
  <c r="N17" i="10" s="1"/>
  <c r="M24" i="10"/>
  <c r="M17" i="10" s="1"/>
  <c r="K24" i="10"/>
  <c r="K17" i="10" s="1"/>
  <c r="J24" i="10"/>
  <c r="J17" i="10" s="1"/>
  <c r="I24" i="10"/>
  <c r="I17" i="10" s="1"/>
  <c r="H24" i="10"/>
  <c r="H17" i="10" s="1"/>
  <c r="F24" i="10"/>
  <c r="F18" i="13" s="1"/>
  <c r="E24" i="10"/>
  <c r="D24" i="10"/>
  <c r="D18" i="13" s="1"/>
  <c r="C18" i="13"/>
  <c r="O16" i="9"/>
  <c r="P61" i="10" s="1"/>
  <c r="N16" i="9"/>
  <c r="O61" i="10" s="1"/>
  <c r="M16" i="9"/>
  <c r="N61" i="10" s="1"/>
  <c r="L16" i="9"/>
  <c r="M61" i="10" s="1"/>
  <c r="K16" i="9"/>
  <c r="K61" i="10" s="1"/>
  <c r="J16" i="9"/>
  <c r="J61" i="10" s="1"/>
  <c r="I16" i="9"/>
  <c r="I61" i="10" s="1"/>
  <c r="H16" i="9"/>
  <c r="H61" i="10" s="1"/>
  <c r="G16" i="9"/>
  <c r="F61" i="10" s="1"/>
  <c r="F16" i="9"/>
  <c r="E61" i="10" s="1"/>
  <c r="E16" i="9"/>
  <c r="D61" i="10" s="1"/>
  <c r="D16" i="9"/>
  <c r="C61" i="10" s="1"/>
  <c r="C89" i="10" s="1"/>
  <c r="P55" i="10"/>
  <c r="O55" i="10"/>
  <c r="N55" i="10"/>
  <c r="M55" i="10"/>
  <c r="K55" i="10"/>
  <c r="J55" i="10"/>
  <c r="J71" i="10" s="1"/>
  <c r="I55" i="10"/>
  <c r="H55" i="10"/>
  <c r="F55" i="10"/>
  <c r="E55" i="10"/>
  <c r="E27" i="13" s="1"/>
  <c r="D55" i="10"/>
  <c r="C55" i="10"/>
  <c r="C71" i="10" s="1"/>
  <c r="O18" i="7"/>
  <c r="N15" i="7"/>
  <c r="N19" i="7" s="1"/>
  <c r="M15" i="7"/>
  <c r="L15" i="7"/>
  <c r="K15" i="7"/>
  <c r="K20" i="7" s="1"/>
  <c r="J19" i="7"/>
  <c r="I15" i="7"/>
  <c r="H15" i="7"/>
  <c r="G15" i="7"/>
  <c r="F18" i="7"/>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K64" i="5"/>
  <c r="L64" i="5" s="1"/>
  <c r="L61" i="5"/>
  <c r="J61" i="5"/>
  <c r="E61" i="5"/>
  <c r="L60" i="5"/>
  <c r="E60" i="5"/>
  <c r="J60" i="5" s="1"/>
  <c r="E58" i="5"/>
  <c r="D58" i="5"/>
  <c r="C58" i="5"/>
  <c r="K52" i="5"/>
  <c r="L52" i="5" s="1"/>
  <c r="K51" i="5"/>
  <c r="L51" i="5" s="1"/>
  <c r="K50" i="5"/>
  <c r="L50" i="5" s="1"/>
  <c r="K49" i="5"/>
  <c r="L49" i="5" s="1"/>
  <c r="K48" i="5"/>
  <c r="L48" i="5" s="1"/>
  <c r="K47" i="5"/>
  <c r="L47" i="5" s="1"/>
  <c r="K46" i="5"/>
  <c r="K45" i="5"/>
  <c r="L45" i="5" s="1"/>
  <c r="L42" i="5"/>
  <c r="J42" i="5"/>
  <c r="E42" i="5"/>
  <c r="L41" i="5"/>
  <c r="E41" i="5"/>
  <c r="J41" i="5" s="1"/>
  <c r="E39" i="5"/>
  <c r="D39" i="5"/>
  <c r="C39" i="5"/>
  <c r="K33" i="5"/>
  <c r="L33" i="5" s="1"/>
  <c r="K32" i="5"/>
  <c r="L32" i="5" s="1"/>
  <c r="K31" i="5"/>
  <c r="L31" i="5" s="1"/>
  <c r="K30" i="5"/>
  <c r="L30" i="5" s="1"/>
  <c r="K29" i="5"/>
  <c r="L29" i="5" s="1"/>
  <c r="K28" i="5"/>
  <c r="L28" i="5" s="1"/>
  <c r="K27" i="5"/>
  <c r="K26" i="5"/>
  <c r="L26" i="5" s="1"/>
  <c r="L23" i="5"/>
  <c r="J23" i="5"/>
  <c r="E23" i="5"/>
  <c r="L22" i="5"/>
  <c r="E22" i="5"/>
  <c r="J22" i="5" s="1"/>
  <c r="E20" i="5"/>
  <c r="D20" i="5"/>
  <c r="C20" i="5"/>
  <c r="Q72" i="4"/>
  <c r="P72" i="4"/>
  <c r="O72" i="4"/>
  <c r="N72" i="4"/>
  <c r="L72" i="4"/>
  <c r="K72" i="4"/>
  <c r="J72" i="4"/>
  <c r="I72" i="4"/>
  <c r="G72" i="4"/>
  <c r="F72" i="4"/>
  <c r="E72" i="4"/>
  <c r="D72" i="4"/>
  <c r="Q68" i="4"/>
  <c r="P68" i="4"/>
  <c r="O68" i="4"/>
  <c r="N68" i="4"/>
  <c r="L68" i="4"/>
  <c r="K68" i="4"/>
  <c r="J68" i="4"/>
  <c r="I68" i="4"/>
  <c r="G68" i="4"/>
  <c r="F68" i="4"/>
  <c r="E68" i="4"/>
  <c r="D68" i="4"/>
  <c r="Q65" i="4"/>
  <c r="P65" i="4"/>
  <c r="O65" i="4"/>
  <c r="N65" i="4"/>
  <c r="L65" i="4"/>
  <c r="K65" i="4"/>
  <c r="J65" i="4"/>
  <c r="I65" i="4"/>
  <c r="G65" i="4"/>
  <c r="F65" i="4"/>
  <c r="E65" i="4"/>
  <c r="D65" i="4"/>
  <c r="Q59" i="4"/>
  <c r="Q54" i="4" s="1"/>
  <c r="P59" i="4"/>
  <c r="P54" i="4" s="1"/>
  <c r="O59" i="4"/>
  <c r="N59" i="4"/>
  <c r="N54" i="4" s="1"/>
  <c r="L59" i="4"/>
  <c r="L54" i="4" s="1"/>
  <c r="K59" i="4"/>
  <c r="K54" i="4" s="1"/>
  <c r="J59" i="4"/>
  <c r="J54" i="4" s="1"/>
  <c r="I59" i="4"/>
  <c r="G59" i="4"/>
  <c r="G54" i="4" s="1"/>
  <c r="F59" i="4"/>
  <c r="F54" i="4" s="1"/>
  <c r="E59" i="4"/>
  <c r="D59" i="4"/>
  <c r="D54" i="4" s="1"/>
  <c r="O54" i="4"/>
  <c r="I54" i="4"/>
  <c r="E54" i="4"/>
  <c r="Q47" i="4"/>
  <c r="P47" i="4"/>
  <c r="O47" i="4"/>
  <c r="N47" i="4"/>
  <c r="L47" i="4"/>
  <c r="K47" i="4"/>
  <c r="J47" i="4"/>
  <c r="I47" i="4"/>
  <c r="G47" i="4"/>
  <c r="F47" i="4"/>
  <c r="E47" i="4"/>
  <c r="D47" i="4"/>
  <c r="Q39" i="4"/>
  <c r="P39" i="4"/>
  <c r="O39" i="4"/>
  <c r="N39" i="4"/>
  <c r="L39" i="4"/>
  <c r="K39" i="4"/>
  <c r="K32" i="4" s="1"/>
  <c r="J39" i="4"/>
  <c r="I39" i="4"/>
  <c r="G39" i="4"/>
  <c r="F39" i="4"/>
  <c r="E39" i="4"/>
  <c r="D39" i="4"/>
  <c r="Q33" i="4"/>
  <c r="P33" i="4"/>
  <c r="P32" i="4" s="1"/>
  <c r="O33" i="4"/>
  <c r="O32" i="4" s="1"/>
  <c r="N33" i="4"/>
  <c r="L33" i="4"/>
  <c r="K33" i="4"/>
  <c r="J33" i="4"/>
  <c r="I33" i="4"/>
  <c r="G33" i="4"/>
  <c r="F33" i="4"/>
  <c r="F32" i="4" s="1"/>
  <c r="E33" i="4"/>
  <c r="E32" i="4" s="1"/>
  <c r="D33" i="4"/>
  <c r="Q25" i="4"/>
  <c r="P25" i="4"/>
  <c r="O25" i="4"/>
  <c r="N25" i="4"/>
  <c r="L25" i="4"/>
  <c r="K25" i="4"/>
  <c r="J25" i="4"/>
  <c r="I25" i="4"/>
  <c r="G25" i="4"/>
  <c r="F25" i="4"/>
  <c r="E25" i="4"/>
  <c r="D25" i="4"/>
  <c r="Q19" i="4"/>
  <c r="Q12" i="4" s="1"/>
  <c r="P19" i="4"/>
  <c r="O19" i="4"/>
  <c r="N19" i="4"/>
  <c r="L19" i="4"/>
  <c r="K19" i="4"/>
  <c r="J19" i="4"/>
  <c r="I19" i="4"/>
  <c r="I12" i="4" s="1"/>
  <c r="G19" i="4"/>
  <c r="G12" i="4" s="1"/>
  <c r="F19" i="4"/>
  <c r="E19" i="4"/>
  <c r="D19" i="4"/>
  <c r="Q13" i="4"/>
  <c r="P13" i="4"/>
  <c r="O13" i="4"/>
  <c r="N13" i="4"/>
  <c r="N12" i="4" s="1"/>
  <c r="L13" i="4"/>
  <c r="L12" i="4" s="1"/>
  <c r="K13" i="4"/>
  <c r="J13" i="4"/>
  <c r="I13" i="4"/>
  <c r="G13" i="4"/>
  <c r="F13" i="4"/>
  <c r="E13" i="4"/>
  <c r="D13" i="4"/>
  <c r="D12" i="4" s="1"/>
  <c r="Q49" i="3"/>
  <c r="P49" i="3"/>
  <c r="O49" i="3"/>
  <c r="N49" i="3"/>
  <c r="L49" i="3"/>
  <c r="K49" i="3"/>
  <c r="J49" i="3"/>
  <c r="I49" i="3"/>
  <c r="G49" i="3"/>
  <c r="F49" i="3"/>
  <c r="E49" i="3"/>
  <c r="D49" i="3"/>
  <c r="Q45" i="3"/>
  <c r="P45" i="3"/>
  <c r="O45" i="3"/>
  <c r="N45" i="3"/>
  <c r="L45" i="3"/>
  <c r="K45" i="3"/>
  <c r="J45" i="3"/>
  <c r="I45" i="3"/>
  <c r="G45" i="3"/>
  <c r="F45" i="3"/>
  <c r="E45" i="3"/>
  <c r="D45" i="3"/>
  <c r="Q36" i="3"/>
  <c r="P36" i="3"/>
  <c r="O36" i="3"/>
  <c r="N36" i="3"/>
  <c r="L36" i="3"/>
  <c r="K36" i="3"/>
  <c r="J36" i="3"/>
  <c r="I36" i="3"/>
  <c r="G36" i="3"/>
  <c r="F36" i="3"/>
  <c r="E36" i="3"/>
  <c r="D36" i="3"/>
  <c r="Q32" i="3"/>
  <c r="P32" i="3"/>
  <c r="O32" i="3"/>
  <c r="N32" i="3"/>
  <c r="L32" i="3"/>
  <c r="K32" i="3"/>
  <c r="J32" i="3"/>
  <c r="I32" i="3"/>
  <c r="G32" i="3"/>
  <c r="F32" i="3"/>
  <c r="E32" i="3"/>
  <c r="D32" i="3"/>
  <c r="Q28" i="3"/>
  <c r="P28" i="3"/>
  <c r="O28" i="3"/>
  <c r="N28" i="3"/>
  <c r="L28" i="3"/>
  <c r="K28" i="3"/>
  <c r="J28" i="3"/>
  <c r="I28" i="3"/>
  <c r="G28" i="3"/>
  <c r="F28" i="3"/>
  <c r="E28" i="3"/>
  <c r="D28" i="3"/>
  <c r="Q25" i="3"/>
  <c r="Q23" i="3" s="1"/>
  <c r="P25" i="3"/>
  <c r="O25" i="3"/>
  <c r="N25" i="3"/>
  <c r="N23" i="3" s="1"/>
  <c r="L25" i="3"/>
  <c r="L23" i="3" s="1"/>
  <c r="K25" i="3"/>
  <c r="K23" i="3" s="1"/>
  <c r="J25" i="3"/>
  <c r="J23" i="3" s="1"/>
  <c r="I25" i="3"/>
  <c r="I23" i="3" s="1"/>
  <c r="G25" i="3"/>
  <c r="G23" i="3" s="1"/>
  <c r="F25" i="3"/>
  <c r="E25" i="3"/>
  <c r="E23" i="3" s="1"/>
  <c r="D25" i="3"/>
  <c r="D23" i="3" s="1"/>
  <c r="P23" i="3"/>
  <c r="O23" i="3"/>
  <c r="F23" i="3"/>
  <c r="Q19" i="3"/>
  <c r="Q18" i="3" s="1"/>
  <c r="P19" i="3"/>
  <c r="P18" i="3" s="1"/>
  <c r="O19" i="3"/>
  <c r="O18" i="3" s="1"/>
  <c r="N19" i="3"/>
  <c r="N18" i="3" s="1"/>
  <c r="L19" i="3"/>
  <c r="K19" i="3"/>
  <c r="K18" i="3" s="1"/>
  <c r="J19" i="3"/>
  <c r="J18" i="3" s="1"/>
  <c r="I19" i="3"/>
  <c r="I18" i="3" s="1"/>
  <c r="G19" i="3"/>
  <c r="G18" i="3" s="1"/>
  <c r="F19" i="3"/>
  <c r="F18" i="3" s="1"/>
  <c r="F35" i="3" s="1"/>
  <c r="F44" i="3" s="1"/>
  <c r="F48" i="3" s="1"/>
  <c r="F54" i="3" s="1"/>
  <c r="E19" i="3"/>
  <c r="E18" i="3" s="1"/>
  <c r="D19" i="3"/>
  <c r="L18" i="3"/>
  <c r="D18" i="3"/>
  <c r="Q15" i="3"/>
  <c r="P15" i="3"/>
  <c r="O15" i="3"/>
  <c r="N15" i="3"/>
  <c r="L15" i="3"/>
  <c r="K15" i="3"/>
  <c r="J15" i="3"/>
  <c r="I15" i="3"/>
  <c r="G15" i="3"/>
  <c r="F15" i="3"/>
  <c r="E15" i="3"/>
  <c r="D15" i="3"/>
  <c r="E18" i="13" l="1"/>
  <c r="E17" i="10"/>
  <c r="C82" i="10"/>
  <c r="C76" i="10"/>
  <c r="C88" i="10"/>
  <c r="C70" i="10"/>
  <c r="C48" i="10"/>
  <c r="D17" i="7"/>
  <c r="M18" i="7"/>
  <c r="M21" i="7"/>
  <c r="M20" i="7"/>
  <c r="M19" i="7"/>
  <c r="I20" i="7"/>
  <c r="I21" i="7"/>
  <c r="N20" i="7"/>
  <c r="I19" i="6"/>
  <c r="I57" i="10" s="1"/>
  <c r="D36" i="11" s="1"/>
  <c r="K17" i="7"/>
  <c r="F20" i="7"/>
  <c r="D19" i="7"/>
  <c r="J32" i="4"/>
  <c r="G32" i="4"/>
  <c r="Q32" i="4"/>
  <c r="K84" i="4"/>
  <c r="E12" i="4"/>
  <c r="E52" i="4" s="1"/>
  <c r="O12" i="4"/>
  <c r="O52" i="4" s="1"/>
  <c r="J12" i="4"/>
  <c r="F12" i="4"/>
  <c r="F52" i="4" s="1"/>
  <c r="P12" i="4"/>
  <c r="P52" i="4" s="1"/>
  <c r="K12" i="4"/>
  <c r="D32" i="4"/>
  <c r="N32" i="4"/>
  <c r="N52" i="4" s="1"/>
  <c r="E39" i="14"/>
  <c r="F33" i="14"/>
  <c r="E33" i="14"/>
  <c r="D33" i="14"/>
  <c r="C33" i="14"/>
  <c r="C27" i="13"/>
  <c r="E27" i="14"/>
  <c r="C25" i="14"/>
  <c r="F44" i="12"/>
  <c r="F39" i="14"/>
  <c r="D44" i="12"/>
  <c r="D39" i="14"/>
  <c r="M89" i="10"/>
  <c r="C37" i="14" s="1"/>
  <c r="C39" i="14"/>
  <c r="F28" i="12"/>
  <c r="F27" i="14"/>
  <c r="D89" i="10"/>
  <c r="D25" i="14" s="1"/>
  <c r="D27" i="14"/>
  <c r="C28" i="12"/>
  <c r="C27" i="14"/>
  <c r="L19" i="6"/>
  <c r="M57" i="10" s="1"/>
  <c r="C44" i="11" s="1"/>
  <c r="H19" i="6"/>
  <c r="H57" i="10" s="1"/>
  <c r="C36" i="11" s="1"/>
  <c r="C57" i="10"/>
  <c r="K21" i="7"/>
  <c r="E20" i="7"/>
  <c r="D20" i="7"/>
  <c r="L20" i="7"/>
  <c r="H20" i="7"/>
  <c r="E17" i="7"/>
  <c r="H18" i="7"/>
  <c r="E19" i="7"/>
  <c r="M19" i="6"/>
  <c r="N57" i="10" s="1"/>
  <c r="D44" i="11" s="1"/>
  <c r="J19" i="6"/>
  <c r="J57" i="10" s="1"/>
  <c r="E36" i="11" s="1"/>
  <c r="N19" i="6"/>
  <c r="O57" i="10" s="1"/>
  <c r="E44" i="11" s="1"/>
  <c r="J39" i="5"/>
  <c r="J58" i="5"/>
  <c r="J77" i="5"/>
  <c r="J20" i="5"/>
  <c r="F17" i="7"/>
  <c r="J18" i="7"/>
  <c r="L21" i="7"/>
  <c r="J17" i="7"/>
  <c r="J20" i="7"/>
  <c r="L17" i="7"/>
  <c r="F19" i="7"/>
  <c r="D21" i="7"/>
  <c r="M17" i="7"/>
  <c r="K19" i="7"/>
  <c r="E21" i="7"/>
  <c r="N17" i="7"/>
  <c r="L19" i="7"/>
  <c r="F21" i="7"/>
  <c r="J21" i="7"/>
  <c r="E19" i="6"/>
  <c r="D57" i="10" s="1"/>
  <c r="K19" i="6"/>
  <c r="K57" i="10" s="1"/>
  <c r="F36" i="11" s="1"/>
  <c r="F19" i="6"/>
  <c r="E57" i="10" s="1"/>
  <c r="K20" i="5"/>
  <c r="L27" i="5"/>
  <c r="K58" i="5"/>
  <c r="L58" i="5" s="1"/>
  <c r="F15" i="5" s="1"/>
  <c r="L65" i="5"/>
  <c r="D52" i="4"/>
  <c r="J52" i="4"/>
  <c r="Q52" i="4"/>
  <c r="L32" i="4"/>
  <c r="L52" i="4" s="1"/>
  <c r="D84" i="4"/>
  <c r="N84" i="4"/>
  <c r="I84" i="4"/>
  <c r="K52" i="4"/>
  <c r="I32" i="4"/>
  <c r="I52" i="4" s="1"/>
  <c r="O84" i="4"/>
  <c r="J84" i="4"/>
  <c r="G84" i="4"/>
  <c r="Q84" i="4"/>
  <c r="E35" i="3"/>
  <c r="E44" i="3" s="1"/>
  <c r="E48" i="3" s="1"/>
  <c r="E54" i="3" s="1"/>
  <c r="O35" i="3"/>
  <c r="O44" i="3" s="1"/>
  <c r="O48" i="3" s="1"/>
  <c r="O54" i="3" s="1"/>
  <c r="L35" i="3"/>
  <c r="L44" i="3" s="1"/>
  <c r="L48" i="3" s="1"/>
  <c r="L54" i="3" s="1"/>
  <c r="P35" i="3"/>
  <c r="P44" i="3" s="1"/>
  <c r="P48" i="3" s="1"/>
  <c r="P54" i="3" s="1"/>
  <c r="M15" i="10"/>
  <c r="M13" i="10" s="1"/>
  <c r="O15" i="10"/>
  <c r="O13" i="10" s="1"/>
  <c r="F89" i="10"/>
  <c r="F25" i="14" s="1"/>
  <c r="P15" i="10"/>
  <c r="P13" i="10" s="1"/>
  <c r="N15" i="10"/>
  <c r="N13" i="10" s="1"/>
  <c r="F29" i="11"/>
  <c r="D18" i="14"/>
  <c r="D19" i="14" s="1"/>
  <c r="K15" i="10"/>
  <c r="D17" i="10"/>
  <c r="I15" i="10"/>
  <c r="D19" i="13"/>
  <c r="E19" i="13"/>
  <c r="C19" i="13"/>
  <c r="C18" i="14"/>
  <c r="C19" i="14" s="1"/>
  <c r="D28" i="12"/>
  <c r="F19" i="13"/>
  <c r="E18" i="14"/>
  <c r="E19" i="14" s="1"/>
  <c r="H15" i="10"/>
  <c r="D18" i="12"/>
  <c r="D19" i="12" s="1"/>
  <c r="N89" i="10"/>
  <c r="D37" i="14" s="1"/>
  <c r="E18" i="12"/>
  <c r="E19" i="12" s="1"/>
  <c r="J15" i="10"/>
  <c r="C18" i="12"/>
  <c r="C19" i="12" s="1"/>
  <c r="G52" i="4"/>
  <c r="G35" i="3"/>
  <c r="G44" i="3" s="1"/>
  <c r="G48" i="3" s="1"/>
  <c r="G54" i="3" s="1"/>
  <c r="Q35" i="3"/>
  <c r="Q44" i="3" s="1"/>
  <c r="Q48" i="3" s="1"/>
  <c r="Q54" i="3" s="1"/>
  <c r="J35" i="3"/>
  <c r="J44" i="3" s="1"/>
  <c r="J48" i="3" s="1"/>
  <c r="J54" i="3" s="1"/>
  <c r="N35" i="3"/>
  <c r="N44" i="3" s="1"/>
  <c r="N48" i="3" s="1"/>
  <c r="N54" i="3" s="1"/>
  <c r="F43" i="13"/>
  <c r="F84" i="4"/>
  <c r="P84" i="4"/>
  <c r="D35" i="3"/>
  <c r="D44" i="3" s="1"/>
  <c r="D48" i="3" s="1"/>
  <c r="D54" i="3" s="1"/>
  <c r="F36" i="12"/>
  <c r="F36" i="13"/>
  <c r="F37" i="11"/>
  <c r="K89" i="10"/>
  <c r="F31" i="14" s="1"/>
  <c r="K77" i="5"/>
  <c r="L77" i="5" s="1"/>
  <c r="G15" i="5" s="1"/>
  <c r="L84" i="5"/>
  <c r="E84" i="4"/>
  <c r="F35" i="13"/>
  <c r="K39" i="5"/>
  <c r="L39" i="5" s="1"/>
  <c r="E15" i="5" s="1"/>
  <c r="L46" i="5"/>
  <c r="C43" i="13"/>
  <c r="L84" i="4"/>
  <c r="D27" i="13"/>
  <c r="D43" i="13"/>
  <c r="D36" i="12"/>
  <c r="I89" i="10"/>
  <c r="D31" i="14" s="1"/>
  <c r="D36" i="13"/>
  <c r="D37" i="11"/>
  <c r="I35" i="3"/>
  <c r="I44" i="3" s="1"/>
  <c r="I48" i="3" s="1"/>
  <c r="I54" i="3" s="1"/>
  <c r="K35" i="3"/>
  <c r="K44" i="3" s="1"/>
  <c r="K48" i="3" s="1"/>
  <c r="K54" i="3" s="1"/>
  <c r="E43" i="13"/>
  <c r="E36" i="12"/>
  <c r="J89" i="10"/>
  <c r="E31" i="14" s="1"/>
  <c r="E36" i="13"/>
  <c r="E37" i="11"/>
  <c r="E35" i="13"/>
  <c r="E28" i="13"/>
  <c r="E29" i="11"/>
  <c r="E44" i="13"/>
  <c r="E45" i="11"/>
  <c r="F27" i="13"/>
  <c r="N18" i="7"/>
  <c r="N21" i="7"/>
  <c r="F18" i="14"/>
  <c r="F19" i="14" s="1"/>
  <c r="G21" i="7"/>
  <c r="G19" i="7"/>
  <c r="G17" i="7"/>
  <c r="O17" i="7"/>
  <c r="F44" i="13"/>
  <c r="H21" i="7"/>
  <c r="H19" i="7"/>
  <c r="H17" i="7"/>
  <c r="G20" i="7"/>
  <c r="F17" i="10"/>
  <c r="O89" i="10"/>
  <c r="E37" i="14" s="1"/>
  <c r="E28" i="12"/>
  <c r="I19" i="7"/>
  <c r="I17" i="7"/>
  <c r="G18" i="7"/>
  <c r="P89" i="10"/>
  <c r="F37" i="14" s="1"/>
  <c r="F19" i="11"/>
  <c r="F20" i="11" s="1"/>
  <c r="F45" i="11"/>
  <c r="C35" i="13"/>
  <c r="C28" i="13"/>
  <c r="C29" i="11"/>
  <c r="C44" i="12"/>
  <c r="C44" i="13"/>
  <c r="C45" i="11"/>
  <c r="F28" i="13"/>
  <c r="F18" i="12"/>
  <c r="F19" i="12" s="1"/>
  <c r="G19" i="6"/>
  <c r="F57" i="10" s="1"/>
  <c r="O19" i="6"/>
  <c r="P57" i="10" s="1"/>
  <c r="I18" i="7"/>
  <c r="D35" i="13"/>
  <c r="D28" i="13"/>
  <c r="D29" i="11"/>
  <c r="D44" i="13"/>
  <c r="D45" i="11"/>
  <c r="C36" i="13"/>
  <c r="C36" i="12"/>
  <c r="H89" i="10"/>
  <c r="C31" i="14" s="1"/>
  <c r="E89" i="10"/>
  <c r="E25" i="14" s="1"/>
  <c r="C37" i="11"/>
  <c r="E44" i="12"/>
  <c r="K18" i="7"/>
  <c r="C19" i="11"/>
  <c r="C20" i="11" s="1"/>
  <c r="D18" i="7"/>
  <c r="L18" i="7"/>
  <c r="D19" i="11"/>
  <c r="D20" i="11" s="1"/>
  <c r="E18" i="7"/>
  <c r="E19" i="11"/>
  <c r="E20" i="11" s="1"/>
  <c r="N47" i="10" l="1"/>
  <c r="N48" i="10"/>
  <c r="M48" i="10"/>
  <c r="M47" i="10"/>
  <c r="P47" i="10"/>
  <c r="O48" i="10"/>
  <c r="O47" i="10"/>
  <c r="P48" i="10"/>
  <c r="K13" i="10"/>
  <c r="K47" i="10" s="1"/>
  <c r="J13" i="10"/>
  <c r="J47" i="10" s="1"/>
  <c r="I13" i="10"/>
  <c r="I47" i="10" s="1"/>
  <c r="H13" i="10"/>
  <c r="H47" i="10" s="1"/>
  <c r="N88" i="10"/>
  <c r="D36" i="14" s="1"/>
  <c r="D40" i="14" s="1"/>
  <c r="N76" i="10"/>
  <c r="D41" i="11" s="1"/>
  <c r="N70" i="10"/>
  <c r="D40" i="13" s="1"/>
  <c r="N82" i="10"/>
  <c r="D40" i="12" s="1"/>
  <c r="O88" i="10"/>
  <c r="E36" i="14" s="1"/>
  <c r="O76" i="10"/>
  <c r="E41" i="11" s="1"/>
  <c r="O70" i="10"/>
  <c r="O82" i="10"/>
  <c r="E40" i="12" s="1"/>
  <c r="M88" i="10"/>
  <c r="C36" i="14" s="1"/>
  <c r="C40" i="14" s="1"/>
  <c r="M76" i="10"/>
  <c r="C41" i="11" s="1"/>
  <c r="M70" i="10"/>
  <c r="C40" i="13" s="1"/>
  <c r="M82" i="10"/>
  <c r="C40" i="12" s="1"/>
  <c r="P88" i="10"/>
  <c r="F36" i="14" s="1"/>
  <c r="P82" i="10"/>
  <c r="F40" i="12" s="1"/>
  <c r="P76" i="10"/>
  <c r="F41" i="11" s="1"/>
  <c r="P70" i="10"/>
  <c r="F40" i="13" s="1"/>
  <c r="E28" i="11"/>
  <c r="D28" i="11"/>
  <c r="C28" i="11"/>
  <c r="M23" i="7"/>
  <c r="M25" i="7" s="1"/>
  <c r="N59" i="10" s="1"/>
  <c r="D43" i="12" s="1"/>
  <c r="J23" i="7"/>
  <c r="J25" i="7" s="1"/>
  <c r="J59" i="10" s="1"/>
  <c r="E35" i="12" s="1"/>
  <c r="E23" i="7"/>
  <c r="E25" i="7" s="1"/>
  <c r="D59" i="10" s="1"/>
  <c r="D27" i="12" s="1"/>
  <c r="D23" i="7"/>
  <c r="K23" i="7"/>
  <c r="K25" i="7" s="1"/>
  <c r="L23" i="7"/>
  <c r="L25" i="7" s="1"/>
  <c r="M59" i="10" s="1"/>
  <c r="D63" i="10"/>
  <c r="D29" i="13" s="1"/>
  <c r="I63" i="10"/>
  <c r="N63" i="10"/>
  <c r="D45" i="12" s="1"/>
  <c r="E63" i="10"/>
  <c r="O63" i="10"/>
  <c r="E46" i="11" s="1"/>
  <c r="J63" i="10"/>
  <c r="E37" i="12" s="1"/>
  <c r="F63" i="10"/>
  <c r="P63" i="10"/>
  <c r="K63" i="10"/>
  <c r="L20" i="5"/>
  <c r="D15" i="5" s="1"/>
  <c r="G23" i="7"/>
  <c r="N23" i="7"/>
  <c r="N25" i="7" s="1"/>
  <c r="O59" i="10" s="1"/>
  <c r="E43" i="12" s="1"/>
  <c r="F23" i="7"/>
  <c r="F25" i="7" s="1"/>
  <c r="E59" i="10" s="1"/>
  <c r="E27" i="12" s="1"/>
  <c r="D15" i="10"/>
  <c r="C24" i="14"/>
  <c r="C24" i="13"/>
  <c r="F15" i="10"/>
  <c r="E15" i="10"/>
  <c r="F28" i="11"/>
  <c r="F44" i="11"/>
  <c r="I23" i="7"/>
  <c r="I25" i="7" s="1"/>
  <c r="I59" i="10" s="1"/>
  <c r="O23" i="7"/>
  <c r="E40" i="13"/>
  <c r="H23" i="7"/>
  <c r="D46" i="11" l="1"/>
  <c r="P90" i="10"/>
  <c r="E45" i="13"/>
  <c r="D37" i="12"/>
  <c r="I71" i="10"/>
  <c r="D33" i="13" s="1"/>
  <c r="O91" i="10"/>
  <c r="D77" i="10"/>
  <c r="O90" i="10"/>
  <c r="E77" i="10"/>
  <c r="E26" i="11" s="1"/>
  <c r="I70" i="10"/>
  <c r="D32" i="13" s="1"/>
  <c r="H70" i="10"/>
  <c r="C32" i="13" s="1"/>
  <c r="J76" i="10"/>
  <c r="E33" i="11" s="1"/>
  <c r="J82" i="10"/>
  <c r="E32" i="12" s="1"/>
  <c r="J70" i="10"/>
  <c r="E32" i="13" s="1"/>
  <c r="J88" i="10"/>
  <c r="J48" i="10"/>
  <c r="K88" i="10"/>
  <c r="F30" i="14" s="1"/>
  <c r="F34" i="14" s="1"/>
  <c r="K82" i="10"/>
  <c r="F32" i="12" s="1"/>
  <c r="K70" i="10"/>
  <c r="F32" i="13" s="1"/>
  <c r="K48" i="10"/>
  <c r="K76" i="10"/>
  <c r="F33" i="11" s="1"/>
  <c r="I88" i="10"/>
  <c r="D30" i="14" s="1"/>
  <c r="D34" i="14" s="1"/>
  <c r="I82" i="10"/>
  <c r="D32" i="12" s="1"/>
  <c r="H76" i="10"/>
  <c r="C33" i="11" s="1"/>
  <c r="H88" i="10"/>
  <c r="H48" i="10"/>
  <c r="I76" i="10"/>
  <c r="D33" i="11" s="1"/>
  <c r="I48" i="10"/>
  <c r="H82" i="10"/>
  <c r="C32" i="12" s="1"/>
  <c r="P91" i="10"/>
  <c r="M91" i="10"/>
  <c r="N91" i="10"/>
  <c r="K91" i="10"/>
  <c r="N90" i="10"/>
  <c r="M90" i="10"/>
  <c r="D25" i="7"/>
  <c r="C59" i="10" s="1"/>
  <c r="F59" i="10"/>
  <c r="K71" i="10"/>
  <c r="F33" i="13" s="1"/>
  <c r="K77" i="10"/>
  <c r="P71" i="10"/>
  <c r="P77" i="10"/>
  <c r="P78" i="10" s="1"/>
  <c r="D71" i="10"/>
  <c r="D25" i="13" s="1"/>
  <c r="D83" i="10"/>
  <c r="D30" i="11"/>
  <c r="F71" i="10"/>
  <c r="F25" i="13" s="1"/>
  <c r="D29" i="12"/>
  <c r="J83" i="10"/>
  <c r="J77" i="10"/>
  <c r="F38" i="11"/>
  <c r="F37" i="13"/>
  <c r="O71" i="10"/>
  <c r="E41" i="13" s="1"/>
  <c r="E46" i="13" s="1"/>
  <c r="O77" i="10"/>
  <c r="E42" i="11" s="1"/>
  <c r="E47" i="11" s="1"/>
  <c r="O83" i="10"/>
  <c r="E41" i="12" s="1"/>
  <c r="E46" i="12" s="1"/>
  <c r="E29" i="12"/>
  <c r="E83" i="10"/>
  <c r="E25" i="12" s="1"/>
  <c r="E71" i="10"/>
  <c r="E25" i="13" s="1"/>
  <c r="F77" i="10"/>
  <c r="I83" i="10"/>
  <c r="I77" i="10"/>
  <c r="N83" i="10"/>
  <c r="D41" i="12" s="1"/>
  <c r="D46" i="12" s="1"/>
  <c r="N71" i="10"/>
  <c r="D41" i="13" s="1"/>
  <c r="D46" i="13" s="1"/>
  <c r="N77" i="10"/>
  <c r="N78" i="10" s="1"/>
  <c r="D37" i="13"/>
  <c r="E38" i="11"/>
  <c r="E45" i="12"/>
  <c r="E37" i="13"/>
  <c r="F30" i="11"/>
  <c r="C63" i="10"/>
  <c r="M63" i="10"/>
  <c r="H63" i="10"/>
  <c r="E29" i="13"/>
  <c r="E30" i="11"/>
  <c r="F29" i="13"/>
  <c r="F29" i="12"/>
  <c r="F37" i="12"/>
  <c r="D45" i="13"/>
  <c r="D38" i="11"/>
  <c r="F45" i="12"/>
  <c r="F45" i="13"/>
  <c r="F46" i="11"/>
  <c r="O25" i="7"/>
  <c r="P59" i="10" s="1"/>
  <c r="F43" i="12" s="1"/>
  <c r="E13" i="10"/>
  <c r="F13" i="10"/>
  <c r="F48" i="10" s="1"/>
  <c r="D13" i="10"/>
  <c r="D48" i="10" s="1"/>
  <c r="E40" i="14"/>
  <c r="D35" i="12"/>
  <c r="C25" i="11"/>
  <c r="C24" i="12"/>
  <c r="C28" i="14"/>
  <c r="H59" i="10"/>
  <c r="K59" i="10"/>
  <c r="K83" i="10" s="1"/>
  <c r="C90" i="10"/>
  <c r="C91" i="10"/>
  <c r="C43" i="12"/>
  <c r="F40" i="14"/>
  <c r="C77" i="10" l="1"/>
  <c r="C26" i="11" s="1"/>
  <c r="C31" i="11" s="1"/>
  <c r="C83" i="10"/>
  <c r="C25" i="12" s="1"/>
  <c r="C30" i="12" s="1"/>
  <c r="K90" i="10"/>
  <c r="D38" i="13"/>
  <c r="K78" i="10"/>
  <c r="J78" i="10"/>
  <c r="I79" i="10"/>
  <c r="J73" i="10"/>
  <c r="J85" i="10"/>
  <c r="E30" i="14"/>
  <c r="E34" i="14" s="1"/>
  <c r="J91" i="10"/>
  <c r="J90" i="10"/>
  <c r="F38" i="13"/>
  <c r="I91" i="10"/>
  <c r="I90" i="10"/>
  <c r="C30" i="14"/>
  <c r="C34" i="14" s="1"/>
  <c r="H90" i="10"/>
  <c r="H91" i="10"/>
  <c r="K73" i="10"/>
  <c r="F47" i="10"/>
  <c r="D47" i="10"/>
  <c r="F82" i="10"/>
  <c r="F24" i="12" s="1"/>
  <c r="F88" i="10"/>
  <c r="F76" i="10"/>
  <c r="F25" i="11" s="1"/>
  <c r="F70" i="10"/>
  <c r="F24" i="13" s="1"/>
  <c r="F30" i="13" s="1"/>
  <c r="E88" i="10"/>
  <c r="E76" i="10"/>
  <c r="E70" i="10"/>
  <c r="E24" i="13" s="1"/>
  <c r="E30" i="13" s="1"/>
  <c r="E82" i="10"/>
  <c r="E24" i="12" s="1"/>
  <c r="E30" i="12" s="1"/>
  <c r="D88" i="10"/>
  <c r="D76" i="10"/>
  <c r="D78" i="10" s="1"/>
  <c r="D70" i="10"/>
  <c r="D24" i="13" s="1"/>
  <c r="D30" i="13" s="1"/>
  <c r="D82" i="10"/>
  <c r="D24" i="12" s="1"/>
  <c r="F83" i="10"/>
  <c r="F27" i="12"/>
  <c r="C27" i="12"/>
  <c r="F34" i="11"/>
  <c r="F39" i="11" s="1"/>
  <c r="K79" i="10"/>
  <c r="E34" i="11"/>
  <c r="E39" i="11" s="1"/>
  <c r="I72" i="10"/>
  <c r="K72" i="10"/>
  <c r="I73" i="10"/>
  <c r="D25" i="12"/>
  <c r="J79" i="10"/>
  <c r="D26" i="11"/>
  <c r="D42" i="11"/>
  <c r="D47" i="11" s="1"/>
  <c r="N79" i="10"/>
  <c r="N72" i="10"/>
  <c r="N73" i="10"/>
  <c r="J72" i="10"/>
  <c r="P83" i="10"/>
  <c r="F41" i="12" s="1"/>
  <c r="F46" i="12" s="1"/>
  <c r="N85" i="10"/>
  <c r="N84" i="10"/>
  <c r="F26" i="11"/>
  <c r="O79" i="10"/>
  <c r="H83" i="10"/>
  <c r="H71" i="10"/>
  <c r="H77" i="10"/>
  <c r="I78" i="10"/>
  <c r="D34" i="11"/>
  <c r="D39" i="11" s="1"/>
  <c r="O78" i="10"/>
  <c r="E33" i="13"/>
  <c r="E38" i="13" s="1"/>
  <c r="M71" i="10"/>
  <c r="M83" i="10"/>
  <c r="C41" i="12" s="1"/>
  <c r="C46" i="12" s="1"/>
  <c r="M77" i="10"/>
  <c r="P79" i="10"/>
  <c r="F42" i="11"/>
  <c r="F47" i="11" s="1"/>
  <c r="O73" i="10"/>
  <c r="J84" i="10"/>
  <c r="E33" i="12"/>
  <c r="E38" i="12" s="1"/>
  <c r="O72" i="10"/>
  <c r="O85" i="10"/>
  <c r="C29" i="13"/>
  <c r="O84" i="10"/>
  <c r="C37" i="12"/>
  <c r="C37" i="13"/>
  <c r="C38" i="11"/>
  <c r="C45" i="13"/>
  <c r="C45" i="12"/>
  <c r="C46" i="11"/>
  <c r="C29" i="12"/>
  <c r="C30" i="11"/>
  <c r="P73" i="10"/>
  <c r="P72" i="10"/>
  <c r="F41" i="13"/>
  <c r="F46" i="13" s="1"/>
  <c r="C35" i="12"/>
  <c r="I85" i="10"/>
  <c r="D33" i="12"/>
  <c r="D38" i="12" s="1"/>
  <c r="I84" i="10"/>
  <c r="F35" i="12"/>
  <c r="E73" i="10" l="1"/>
  <c r="D72" i="10"/>
  <c r="F85" i="10"/>
  <c r="F25" i="12"/>
  <c r="F30" i="12" s="1"/>
  <c r="E85" i="10"/>
  <c r="F78" i="10"/>
  <c r="F79" i="10"/>
  <c r="E72" i="10"/>
  <c r="F31" i="11"/>
  <c r="F84" i="10"/>
  <c r="F72" i="10"/>
  <c r="E79" i="10"/>
  <c r="E25" i="11"/>
  <c r="E31" i="11" s="1"/>
  <c r="E78" i="10"/>
  <c r="E90" i="10"/>
  <c r="E24" i="14"/>
  <c r="E28" i="14" s="1"/>
  <c r="E91" i="10"/>
  <c r="D84" i="10"/>
  <c r="D25" i="11"/>
  <c r="D31" i="11" s="1"/>
  <c r="D79" i="10"/>
  <c r="D24" i="14"/>
  <c r="D28" i="14" s="1"/>
  <c r="D91" i="10"/>
  <c r="D90" i="10"/>
  <c r="D85" i="10"/>
  <c r="F24" i="14"/>
  <c r="F28" i="14" s="1"/>
  <c r="F90" i="10"/>
  <c r="F91" i="10"/>
  <c r="E84" i="10"/>
  <c r="F73" i="10"/>
  <c r="D73" i="10"/>
  <c r="D30" i="12"/>
  <c r="M84" i="10"/>
  <c r="M85" i="10"/>
  <c r="C79" i="10"/>
  <c r="C78" i="10"/>
  <c r="C84" i="10"/>
  <c r="C85" i="10"/>
  <c r="C25" i="13"/>
  <c r="C30" i="13" s="1"/>
  <c r="C72" i="10"/>
  <c r="C73" i="10"/>
  <c r="C33" i="13"/>
  <c r="C38" i="13" s="1"/>
  <c r="H73" i="10"/>
  <c r="H72" i="10"/>
  <c r="M78" i="10"/>
  <c r="C42" i="11"/>
  <c r="C47" i="11" s="1"/>
  <c r="M79" i="10"/>
  <c r="C34" i="11"/>
  <c r="C39" i="11" s="1"/>
  <c r="H79" i="10"/>
  <c r="H78" i="10"/>
  <c r="M73" i="10"/>
  <c r="C41" i="13"/>
  <c r="C46" i="13" s="1"/>
  <c r="M72" i="10"/>
  <c r="P84" i="10"/>
  <c r="P85" i="10"/>
  <c r="F33" i="12"/>
  <c r="F38" i="12" s="1"/>
  <c r="K85" i="10"/>
  <c r="K84" i="10"/>
  <c r="C33" i="12"/>
  <c r="C38" i="12" s="1"/>
  <c r="H85" i="10"/>
  <c r="H84" i="10"/>
</calcChain>
</file>

<file path=xl/sharedStrings.xml><?xml version="1.0" encoding="utf-8"?>
<sst xmlns="http://schemas.openxmlformats.org/spreadsheetml/2006/main" count="659" uniqueCount="286">
  <si>
    <t>Ohjeet tämän Excel-työkirjan käyttöön:</t>
  </si>
  <si>
    <t>Maksulaitoslaista</t>
  </si>
  <si>
    <t>Vastaustarkkuus 1000 EUR; Esimerkiksi 1 000 000 EUR ilmoitetaan muodossa 1 000 EUR</t>
  </si>
  <si>
    <t>Värikoodit:</t>
  </si>
  <si>
    <t>Sininen korostus: Solu sisältää kaavan tai yhteyden toiselle välilehdelle. Muokkaa vain, jos huomaat tarpeen korjata kaavaa tai yhteyttä.</t>
  </si>
  <si>
    <t>Valkoinen (tekstiä): Solu sisältää määrättyjä lukuja tai tietoa. Ei muokattavaksi.</t>
  </si>
  <si>
    <t>Valkoinen (tyhjä): Täydennettävä solu, syötä tarvittavat tiedot.</t>
  </si>
  <si>
    <t>Värikoodit auttavat hahmottamaan, mitkä solut ovat muokattavissa ja mitkä sisältävät laskentaa tai ohjeita. Vältä muokkaamista sinisissä soluissa, mutta tee tarvittavat korjaukset, jos kaava tai linkitys ei toimi oikein. Värikoodit eivät koske Yhteenveto -välilehtiä, joihin ei lähtökohtaisesti ole tarve tehdä täydennyksiä tai muutoksia.</t>
  </si>
  <si>
    <t>Tuloslaskelma,</t>
  </si>
  <si>
    <t>Tase ja</t>
  </si>
  <si>
    <t>Perustiedot</t>
  </si>
  <si>
    <t>Luottoriski</t>
  </si>
  <si>
    <t>Maksutapahtumasidonnainen menetelmä</t>
  </si>
  <si>
    <t>Summamenetelmä</t>
  </si>
  <si>
    <t>Kulusidonnainen menetelmä</t>
  </si>
  <si>
    <t>Omat varat ja vakavaraisuus</t>
  </si>
  <si>
    <t>FINANSSIVALVONTA</t>
  </si>
  <si>
    <t>Vastaustarkkuus:</t>
  </si>
  <si>
    <t>Kotimainen/ulkomainen toimija (1/0)</t>
  </si>
  <si>
    <t>Oikeushenkilö/luonnollinen henkilö (1/0)</t>
  </si>
  <si>
    <t>Toimilupa Kyllä/Ei (1/0)</t>
  </si>
  <si>
    <t>Sähköisen rahan liikkeeseenlasku Kyllä/Ei (1/0)</t>
  </si>
  <si>
    <t>Viranomaistuloslaskelma</t>
  </si>
  <si>
    <t>Perusskenaario</t>
  </si>
  <si>
    <t>Stressattu skenaario 1</t>
  </si>
  <si>
    <t>Stressattu skenaario 2</t>
  </si>
  <si>
    <t>2026 e</t>
  </si>
  <si>
    <t>2027 e</t>
  </si>
  <si>
    <t>2028 e</t>
  </si>
  <si>
    <t>LIIKEVAIHTO</t>
  </si>
  <si>
    <t>Valmiiden ja keskeneräisten tuotteiden varastojen muutos</t>
  </si>
  <si>
    <t>Valmistus omaan käyttöön</t>
  </si>
  <si>
    <t>Liiketoiminnan muut tuotot</t>
  </si>
  <si>
    <t>Maksulaitostoiminnasta (jos ei varsinaista toimintaa)</t>
  </si>
  <si>
    <t>Muut tuotot</t>
  </si>
  <si>
    <t>Materiaalit ja palvelut</t>
  </si>
  <si>
    <t>Aineet, tarvikkeet ja tavarat</t>
  </si>
  <si>
    <t>Ostot tilikauden aikana</t>
  </si>
  <si>
    <t>Varastojen muutos</t>
  </si>
  <si>
    <t>Ulkopuoliset palvelut</t>
  </si>
  <si>
    <t>Henkilöstökulut</t>
  </si>
  <si>
    <t>Palkat</t>
  </si>
  <si>
    <t>Henkilösivukulut</t>
  </si>
  <si>
    <t>Eläkekulut</t>
  </si>
  <si>
    <t>Muut henkilösivukulut</t>
  </si>
  <si>
    <t>Poistot ja arvonalentumiset</t>
  </si>
  <si>
    <t>Suunnitelman mukaiset poistot</t>
  </si>
  <si>
    <t xml:space="preserve">Arvonalentumiset pysyvien vastaavien hyödykkeistä </t>
  </si>
  <si>
    <t>Vaihtuvien vastaavien poikkeukselliset arvonalentumiset</t>
  </si>
  <si>
    <t>Liiketoiminnan muut kulut</t>
  </si>
  <si>
    <t>Muut kulut</t>
  </si>
  <si>
    <t>LIIKEVOITTO(-TAPPIO)</t>
  </si>
  <si>
    <t>Rahoitustuotot ja -kulut</t>
  </si>
  <si>
    <t>Tuotot osuuksista saman konsernin yrityksissä</t>
  </si>
  <si>
    <t>Tuotot osuuksista omistusyhteysyrityksissä</t>
  </si>
  <si>
    <t>Tuotot muista pysyvien vastaavien sijoituksista</t>
  </si>
  <si>
    <t>Muut korko- ja rahoitustuotot</t>
  </si>
  <si>
    <t xml:space="preserve">Arvonalentumiset pysyvien vastaavien sijoituksista </t>
  </si>
  <si>
    <t>Arvonalentumiset vaihtuvien vastaavien rahoitusarvopapereista</t>
  </si>
  <si>
    <t>Korkokulut ja muut rahoituskulut</t>
  </si>
  <si>
    <t>VOITTO (TAPPPIO) ENNEN SATUNNAISIA ERIÄ</t>
  </si>
  <si>
    <t>Satunnaiset erät</t>
  </si>
  <si>
    <t>Satunnaiset tuotot</t>
  </si>
  <si>
    <t>Satunnaiset kulut</t>
  </si>
  <si>
    <t>VOITTO (TAPPPIO) ENNEN TILINPÄÄTÖSSIIRTOJA JA VEROJA</t>
  </si>
  <si>
    <t>Tilinpäätössiirrot</t>
  </si>
  <si>
    <t>Poistoeron muutos</t>
  </si>
  <si>
    <t>Vapaaehtoisten varausten muutos</t>
  </si>
  <si>
    <t>Tuloverot</t>
  </si>
  <si>
    <t>Muut välittömät verot</t>
  </si>
  <si>
    <t xml:space="preserve">TILIKAUDEN VOITTO (TAPPIO) </t>
  </si>
  <si>
    <t>Viranomaistase</t>
  </si>
  <si>
    <t>VASTAAVAA</t>
  </si>
  <si>
    <t>PYSYVÄT VASTAAVAT</t>
  </si>
  <si>
    <t>Aineettomat hyödykkeet</t>
  </si>
  <si>
    <t>Kehittämismenot</t>
  </si>
  <si>
    <t>Aineettomat oikeudet</t>
  </si>
  <si>
    <t>Liikearvo</t>
  </si>
  <si>
    <t>Muut pitkävaikutteiset menot</t>
  </si>
  <si>
    <t>Ennakkomaksut</t>
  </si>
  <si>
    <t>Aineelliset hyödykkeet</t>
  </si>
  <si>
    <t>Maa- ja vesialueet</t>
  </si>
  <si>
    <t>Rakennukset ja rakennelmat</t>
  </si>
  <si>
    <t>Koneet ja kalusto</t>
  </si>
  <si>
    <t>Muut aineelliset hyödykkeet</t>
  </si>
  <si>
    <t>Ennakkomaksut ja keskeneräiset hankinnat</t>
  </si>
  <si>
    <t>Sijoitukset</t>
  </si>
  <si>
    <t>Osuudet saman konsernin yrityksissä</t>
  </si>
  <si>
    <t>Saamiset saman konsernin yrityksiltä</t>
  </si>
  <si>
    <t>Osuudet omistusyhteysyrityksissä</t>
  </si>
  <si>
    <t>Saamiset omistusyhteysyrityksiltä</t>
  </si>
  <si>
    <t>Muut osakkeet ja osuudet</t>
  </si>
  <si>
    <t>Muut saamiset</t>
  </si>
  <si>
    <t>VAIHTUVAT VASTAAVAT</t>
  </si>
  <si>
    <t>Vaihto-omaisuus</t>
  </si>
  <si>
    <t>Keskeneräiset tuotteet</t>
  </si>
  <si>
    <t>Valmiit tuotteet/tavarat</t>
  </si>
  <si>
    <t>Muu vaihto-omaisuus</t>
  </si>
  <si>
    <t>Saamiset</t>
  </si>
  <si>
    <t>Myyntisaamiset</t>
  </si>
  <si>
    <t>Lainasaamiset</t>
  </si>
  <si>
    <t>Maksamattomat osakkeet/osuudet</t>
  </si>
  <si>
    <t>Siirtosaamiset</t>
  </si>
  <si>
    <t>Rahoitusarvopaperit</t>
  </si>
  <si>
    <t>Muut arvopaperit</t>
  </si>
  <si>
    <t>Rahat ja pankkisaamiset</t>
  </si>
  <si>
    <t xml:space="preserve">YHTEENSÄ </t>
  </si>
  <si>
    <t>VASTATTAVAA</t>
  </si>
  <si>
    <t>OMA PÄÄOMA</t>
  </si>
  <si>
    <t>Osake-,osuus- tai muu vastaava pääoma</t>
  </si>
  <si>
    <t>Ylikurssirahasto</t>
  </si>
  <si>
    <t>Arvonkorotusrahasto</t>
  </si>
  <si>
    <t xml:space="preserve">Käyvän arvon rahasto </t>
  </si>
  <si>
    <t>Muut rahastot</t>
  </si>
  <si>
    <t>Vararahasto</t>
  </si>
  <si>
    <t>Yhtiöjärjestyksen tai sääntöjen mukaiset rahastot</t>
  </si>
  <si>
    <t>Edellisten tilikausien voitto(tappio)</t>
  </si>
  <si>
    <t>Tilikauden voitto (tappio)</t>
  </si>
  <si>
    <t>TILINPÄÄTÖSSIIRTOJEN KERTYMÄ</t>
  </si>
  <si>
    <t>Poistoero</t>
  </si>
  <si>
    <t>Vapaaehtoiset varaukset</t>
  </si>
  <si>
    <t>PAKOLLISET VARAUKSET</t>
  </si>
  <si>
    <t>Eläkevaraukset</t>
  </si>
  <si>
    <t>Verovaraukset</t>
  </si>
  <si>
    <t>Muut pakolliset varaukset</t>
  </si>
  <si>
    <t>VIERAS PÄÄOMA</t>
  </si>
  <si>
    <t>Joukkovelkakirjalainat</t>
  </si>
  <si>
    <t>Vaihtovelkakirjalainat</t>
  </si>
  <si>
    <t>Lainat rahoituslaitoksilta</t>
  </si>
  <si>
    <t>Eläkelainat</t>
  </si>
  <si>
    <t>Saadut ennakot</t>
  </si>
  <si>
    <t>Ostovelat</t>
  </si>
  <si>
    <t>Rahoitusvekselit</t>
  </si>
  <si>
    <t>Velat saman konsernin yrityksille</t>
  </si>
  <si>
    <t>Velat omistusyhteysyrityksille</t>
  </si>
  <si>
    <t>Muut velat</t>
  </si>
  <si>
    <t>Siirtovelat</t>
  </si>
  <si>
    <t/>
  </si>
  <si>
    <t xml:space="preserve">Vuosi </t>
  </si>
  <si>
    <t>Sopimuksen mukainen vastuu</t>
  </si>
  <si>
    <t>(-) Arvon-alentumiset</t>
  </si>
  <si>
    <t>Nettovastuu</t>
  </si>
  <si>
    <t>Vastuun määrä luottovasta-arvokerrointen mukaan jaoteltuna</t>
  </si>
  <si>
    <t>Vastuuarvo</t>
  </si>
  <si>
    <t>Riskipainotetut erät</t>
  </si>
  <si>
    <t>Omien varojen vaatimus</t>
  </si>
  <si>
    <t>VASTUUT YHTEENSÄ</t>
  </si>
  <si>
    <t>VASTUIDEN JAKO VASTUULAJEITTAIN:</t>
  </si>
  <si>
    <t>Taseen erät</t>
  </si>
  <si>
    <t>Taseen ulkopuoliset erät</t>
  </si>
  <si>
    <t>VASTUIDEN JAKO RISKIPAINOITTAIN:</t>
  </si>
  <si>
    <t>Muut riskipainot</t>
  </si>
  <si>
    <t>Toteutettujen maksutapahtumien määrä*</t>
  </si>
  <si>
    <t>Raja-arvo</t>
  </si>
  <si>
    <t>Kerroin</t>
  </si>
  <si>
    <t>Porrastuskerroin</t>
  </si>
  <si>
    <t>Perustelut ennusteille:</t>
  </si>
  <si>
    <t>Perustelut stressiskenaarioille:</t>
  </si>
  <si>
    <t>Korkotuotot</t>
  </si>
  <si>
    <t>Korkokulut (-)</t>
  </si>
  <si>
    <t>Saadut palkkiot ja palvelumaksut</t>
  </si>
  <si>
    <t>Muut</t>
  </si>
  <si>
    <t>Kiinteät yleiskustannukset*</t>
  </si>
  <si>
    <t>* Kiinteitä yleiskustannuksia ovat kulut, jotka eivät suoraan riipu toiminnan volyymeista, vaan pysyvät tietyllä aikavälillä muuttumattomina. Näitä kuluja ovat mm. henkilöstökulut, vuokrat ja muut hallintokulut.</t>
  </si>
  <si>
    <t>Sähkörahayhteisön lisävaade</t>
  </si>
  <si>
    <t>Sähkörahayhteisöllä on oltava jatkuvasti omia varoja maksulaitoslain 30 §:ssä säädetyn määrän lisäksi vähintään määrä, joka vastaa kahta prosenttia sähkörahayhteisön liikkeeseen laskeman sähköisen rahan keskimäärästä. Edellä tarkoitettu liikkeessä olevan sähköisen rahan keskimäärä lasketaan kuuden edeltävän kalenterikuukauden aikana kunkin kalenteripäivän lopussa liikkeessä olevan sähköiseen rahaan liittyvän yhteenlasketun takaisinmaksuvelvollisuuden keskiarvona.</t>
  </si>
  <si>
    <t>Jos yhtiö tarjoaa vain sähköisen rahan liikkeeseenlaskua tai sähköisen rahan liikkeeseenlaskuun liittyviä maksupalveluita, lasketaan yhtiön omien varojen minimimäärä vain sähkörahadirektiivin (2009/110/EY, myöh. EMD) 5 artiklan 3 kohdassa tarkoitetulla menetelmällä D, eli 2 % liikkeeseen lasketun sähkörahan määrästä. Mikäli yhtiö tarjoaa sähkörahan liikkeeseenlaskun lisäksi maksupalveluita, jotka eivät liity sähkörahaan, kuten luottoa, rahanvälitystä tai maksutiliin liittymätöntä maksunvälitystä, lasketaan yhtiön omien varojen minimimäärä EMD 5 artiklan 2 kohdan mukaisesti yhtiölle valitun omien varojen laskumenetelmällä lisättynä kahden prosentin sähkörahavaateella (eli A/B/C+D). Jos yhtiölle valittu laskumenetelmä on maksutapahtumasidonnainen menetelmä (B), menetelmällä laskettuun määrään otetaan huomioon vain ne maksutapahtumat, jotka eivät liity sähkörahan maksunvälitykseen. Sähkörahayhteisöllä täytyy kuitenkin aina olla EMD 4 artiklan edellyttämällä tavalla omia varoja vähintään 350 000 euroa, joten jos menetelmällä D tai laskukaavalla A/B/C+D laskettu määrä jää alle 350 000 euron, on omien varojen minimimäärä 350 000 euroa.</t>
  </si>
  <si>
    <t>Sähköisen rahan keskimäärä</t>
  </si>
  <si>
    <t xml:space="preserve">VUOSI  </t>
  </si>
  <si>
    <t>OMAT VARAT</t>
  </si>
  <si>
    <t>Omat varat (Ensisijainen pääoma + Toissijainen pääoma)</t>
  </si>
  <si>
    <r>
      <t xml:space="preserve">ENSISIJAINEN PÄÄOMA (T1) </t>
    </r>
    <r>
      <rPr>
        <i/>
        <sz val="9"/>
        <color theme="1"/>
        <rFont val="Arial"/>
        <family val="2"/>
      </rPr>
      <t>(Ydinpääoma CET1 + Ensisijainen lisäpääoma AT1)</t>
    </r>
  </si>
  <si>
    <t>YDINPÄÄOMA (CET1)*</t>
  </si>
  <si>
    <t>Ylikurssirahastot</t>
  </si>
  <si>
    <t>Kertyneet muun laajan tuloksen erät</t>
  </si>
  <si>
    <t>(-) Vähennykset (mm.)</t>
  </si>
  <si>
    <t>(-) Aineettomat hyödykkeet</t>
  </si>
  <si>
    <t>Pääomainstrumentit</t>
  </si>
  <si>
    <t>(-) Vähennykset</t>
  </si>
  <si>
    <t>Etuoikeudeltaan huonommat lainat</t>
  </si>
  <si>
    <t>Lisätiedot:</t>
  </si>
  <si>
    <t>Debentuurilainat (brutto)</t>
  </si>
  <si>
    <t>OMIEN VAROJEN VAADE</t>
  </si>
  <si>
    <t>Liikkeeseen lasketusta sähköisestä rahasta aiheutuva vaade</t>
  </si>
  <si>
    <t>Luottoriskistä aiheutuva omien varojen vaade</t>
  </si>
  <si>
    <t>VAKAVARAISUUS</t>
  </si>
  <si>
    <r>
      <t>Omien varojen vaade yhteensä</t>
    </r>
    <r>
      <rPr>
        <i/>
        <sz val="9"/>
        <rFont val="Arial"/>
        <family val="2"/>
      </rPr>
      <t xml:space="preserve"> (suurempi maksutapahtumasidonnaisesta ja vähimmäisvaateesta)</t>
    </r>
  </si>
  <si>
    <t>Omien varojen ylijäämä / alijäämä</t>
  </si>
  <si>
    <r>
      <t xml:space="preserve">Vakavaraisuuden suhdeluku </t>
    </r>
    <r>
      <rPr>
        <i/>
        <sz val="9"/>
        <rFont val="Arial"/>
        <family val="2"/>
      </rPr>
      <t>(omien varojen määrä / omien varojen vaade)</t>
    </r>
  </si>
  <si>
    <r>
      <t xml:space="preserve">Omien varojen vaade yhteensä </t>
    </r>
    <r>
      <rPr>
        <i/>
        <sz val="9"/>
        <rFont val="Arial"/>
        <family val="2"/>
      </rPr>
      <t>(suurempi summamenetelmästä ja vähimmäisvaateesta)</t>
    </r>
  </si>
  <si>
    <r>
      <t xml:space="preserve">Omien varojen vaade yhteensä </t>
    </r>
    <r>
      <rPr>
        <i/>
        <sz val="9"/>
        <rFont val="Arial"/>
        <family val="2"/>
      </rPr>
      <t>(suurempi kulusidonnaisesta ja vähimmäisvaateesta)</t>
    </r>
  </si>
  <si>
    <t>Omat varat yhteensä</t>
  </si>
  <si>
    <r>
      <t xml:space="preserve">Omien varojen vaade yhteensä </t>
    </r>
    <r>
      <rPr>
        <i/>
        <sz val="9"/>
        <rFont val="Arial"/>
        <family val="2"/>
      </rPr>
      <t>(suurempi 2% vaateesta ja vähimmäisvaateesta)</t>
    </r>
  </si>
  <si>
    <t>Pääoma on oltava kokonaan merkitty toimilupaa myönnettäessä. (22.7.2011/899) [HE 2/2011]</t>
  </si>
  <si>
    <t>EU:n vakavaraisuusasetus</t>
  </si>
  <si>
    <t>Yhtiön ennuste tuloksen sekä omien varojen kehityksestä perusskenaariossa</t>
  </si>
  <si>
    <t>(Tuhatta euroa)</t>
  </si>
  <si>
    <t>Omien varojen kokonaisvaade</t>
  </si>
  <si>
    <t xml:space="preserve">Maksutapahtumasidonnaisen menetelmän mukainen vaade </t>
  </si>
  <si>
    <t>Sähkörahayhteisön 2% lisävaade</t>
  </si>
  <si>
    <t>Luottoriskistä aiheutuva lisävaade</t>
  </si>
  <si>
    <t>Omien varojen yli(ali)jäämä</t>
  </si>
  <si>
    <t xml:space="preserve">Stressattu skenaario 1 </t>
  </si>
  <si>
    <t xml:space="preserve">Summamenetelmän mukainen vaade </t>
  </si>
  <si>
    <t xml:space="preserve">Kulusidonnaisen menetelmän mukainen vaade </t>
  </si>
  <si>
    <t>Tämä välilehti koskee ainoastaan yhtiötä, joka tarjoaa vain sähköisen rahan liikkeeseenlaskua tai sähköisen rahan liikkeeseenlaskuun liittyviä maksupalveluita.</t>
  </si>
  <si>
    <t>Sähkörahayhteisön minimivaade</t>
  </si>
  <si>
    <t>2% sähkörahan keskimäärästä</t>
  </si>
  <si>
    <t>Osakepääoma (vähintään 350)</t>
  </si>
  <si>
    <t>ENSISIJAINEN LISÄPÄÄOMA AT1*</t>
  </si>
  <si>
    <t>TOISSIJAINEN PÄÄOMA T2*</t>
  </si>
  <si>
    <t>Osakepääoma (oltava vähintään 350)**</t>
  </si>
  <si>
    <t>Sähkörahayhteisö (vain sähköisen rahan liikkeeseenlasku)****</t>
  </si>
  <si>
    <t xml:space="preserve"> Ensisijaiseen lisäpääomaan (AT1) luettavilta pääomainstrumenteilta vaadittavista ehdoista säädetään EU:n vakavaraisuusasetuksen 52 artiklassa.</t>
  </si>
  <si>
    <t>Toissijaiseen lisäpääomaan (T2) luettavilta pääomainstrumenteilta vaadittavista ehdoista säädetään EU:n vakavaraisuusasetuksen 63 artiklassa.</t>
  </si>
  <si>
    <t>Omien varojen ehdoton vähimmäismäärä**</t>
  </si>
  <si>
    <t>** Vähimmäispääomavaateen mukaisesti sähkörahayhteisön osakepääoman, osuuspääoman, peruspääoman tai yhtiöpanoksen on oltava vähintään 350 000 euroa. (22.7.2011/899) [HE 2/2011]</t>
  </si>
  <si>
    <t>**** Poikkeus: Sähkörahayhteisö</t>
  </si>
  <si>
    <t>Pääoman laadun tarkistus***</t>
  </si>
  <si>
    <t>Vähintään 75 prosenttia ensisijaisesta pääomasta on ydinpääomaa</t>
  </si>
  <si>
    <t>Toissijainen pääoma on enintään yksi kolmasosa ensisijaisesta pääomasta</t>
  </si>
  <si>
    <t>Osakepääomaa on vähintään vähimmäisvaateen 350 verran</t>
  </si>
  <si>
    <t>PÄÄOMAN LAATU JA OSUUDET</t>
  </si>
  <si>
    <t>Omien varojen vaade</t>
  </si>
  <si>
    <t>Tämä työkirja koskee vain sähkörahayhteisön toimilupaa hakevia yhtiöitä.</t>
  </si>
  <si>
    <t>Omien varojen vaateen laskeminen maksutapahtumasidonnaista menetelmää käyttäen</t>
  </si>
  <si>
    <t>Omien varojen vaateen laskeminen summamenetelmää käyttäen</t>
  </si>
  <si>
    <t>Sähkörahayhteisön, jonka toimesta sähköistä rahaa lasketaan liikkeeseen yli 5 miljoonaa euroa ja näin ollen vaaditaan sähkörahayhteisön toimilupa, tulee täydentää tälle välilehdelle liikeeseen lasketun sähköisen rahan keskimäärä, jonka mukaan lasketaan sähköisen rahan liikkeeseenlaskusta aiheutuva 2% omien varojen vaade.</t>
  </si>
  <si>
    <t>Luottoriskistä aiheutuva omien varojen lisävaade</t>
  </si>
  <si>
    <t>Summa*</t>
  </si>
  <si>
    <t>Omien varojen riittävyys: Maksutapahtumasidonnainen menetelmä</t>
  </si>
  <si>
    <t>Omien varojen riittävyys: Summamenetelmä</t>
  </si>
  <si>
    <t>Omien varojen riittävyys: Kulusidonnainen menetelmä</t>
  </si>
  <si>
    <t>Omien varojen riittävyys: Sähkörahayhteisö</t>
  </si>
  <si>
    <t>Omien varojen riittävyys</t>
  </si>
  <si>
    <t>Omat varat</t>
  </si>
  <si>
    <t>Välilehti viittaa sähkörahayhteisöön, joka ei tarjoa muuta maksupalvelua ja näin ollen omien varojen vaade on joko 350 000 euroa tai 2% liikkeeseen lasketun sähkörahan keskimäärästä. Välilehti havainnollistaa pääoman riittävyyden ja yhtiön vakavaraisuuden. Perusskenaarion omien varojen määrää kuvaava taulukko tulee päivittää vastaamaan "Omat varat ja vakavaraisuus" välilehdellä esitettyjä eriä ja omia varoja kokonaisuudessaan.</t>
  </si>
  <si>
    <t>Toisesta maksupalveludirektiivistä – Payment Services Directive, PSD2</t>
  </si>
  <si>
    <t>Sähkörahadirektiivistä - EMD</t>
  </si>
  <si>
    <t>Omien varojen vaateen laskeminen kulusidonnaista menetelmää käyttäen</t>
  </si>
  <si>
    <t>Omien varojen vaade — Vuosi</t>
  </si>
  <si>
    <t>* Ydinpääomaan (CET1) luettavilta pääomainstrumenteilta vaadittavista ehdoista säädetään EU:n vakavaraisuusasetuksen 28 artiklassa, jonka lisäksi 29 artiklassa on lisää säännöksiä ei-osakeyhtiömuotoisten laitosten CET1-pääomainstrumenteita vaadittavista ehdoista.</t>
  </si>
  <si>
    <t>Omien varojen lisävaade</t>
  </si>
  <si>
    <t>1000 EUR</t>
  </si>
  <si>
    <r>
      <t xml:space="preserve">*Toteutettujen maksutapahtumien määrällä tarkoitetaan yhtä kahdestoistaosaa maksulaitoksen </t>
    </r>
    <r>
      <rPr>
        <b/>
        <i/>
        <sz val="9"/>
        <rFont val="Arial"/>
        <family val="2"/>
      </rPr>
      <t>arviota edeltävänä vuonna</t>
    </r>
    <r>
      <rPr>
        <i/>
        <sz val="9"/>
        <rFont val="Arial"/>
        <family val="2"/>
      </rPr>
      <t xml:space="preserve"> toteuttamien maksutapahtumien kokonaismäärästä.</t>
    </r>
  </si>
  <si>
    <r>
      <t xml:space="preserve">Omien varojen määrä on vähintään kymmenen prosenttia </t>
    </r>
    <r>
      <rPr>
        <b/>
        <i/>
        <sz val="9"/>
        <color theme="1"/>
        <rFont val="Arial"/>
        <family val="2"/>
      </rPr>
      <t>edellisen vuoden</t>
    </r>
    <r>
      <rPr>
        <i/>
        <sz val="9"/>
        <color theme="1"/>
        <rFont val="Arial"/>
        <family val="2"/>
      </rPr>
      <t xml:space="preserve"> kiinteistä yleiskustannuksista. Jos maksulaitos on harjoittanut toimintaa alle 12 kuukautta, omien varojen on oltava vähintään kymmenen prosenttia liiketoimintasuunnitelman mukaisista kiinteistä kustannuksista.</t>
    </r>
  </si>
  <si>
    <t>Maksutapahtumasidonnaisen laskentamenetelmän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</si>
  <si>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Summamenetelmän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</si>
  <si>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Kulusidonnaisen laskentamenetelmän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</si>
  <si>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Sähkörahayhteisön 2% vaade</t>
  </si>
  <si>
    <t>Yhteenveto (2% vaade)</t>
  </si>
  <si>
    <t>Yhteenveto (Kulusidonnainen)</t>
  </si>
  <si>
    <t>Yhteenveto (Summamenetelmä)</t>
  </si>
  <si>
    <t>Yhteenveto (Maksutapahtumasidonnainen)</t>
  </si>
  <si>
    <t>Yhtiön nimi</t>
  </si>
  <si>
    <t>(22.7.2011/899)</t>
  </si>
  <si>
    <t>finanssivalvonta.fi</t>
  </si>
  <si>
    <t>Selvitys pääoman saatavuudesta</t>
  </si>
  <si>
    <t>Vuosi</t>
  </si>
  <si>
    <t>Pääomasuunnitelma</t>
  </si>
  <si>
    <t xml:space="preserve">Suunnitellut pääomitukset —  Summa </t>
  </si>
  <si>
    <t xml:space="preserve">Suunnitellut pääomitukset — Pääomitustapa </t>
  </si>
  <si>
    <r>
      <t xml:space="preserve">e = ennuste, </t>
    </r>
    <r>
      <rPr>
        <b/>
        <sz val="9"/>
        <color theme="1"/>
        <rFont val="Arial"/>
        <family val="2"/>
      </rPr>
      <t>kunkin taulukon ensimmäinen vuosi on viimeisin toteutunut vuosi</t>
    </r>
  </si>
  <si>
    <t xml:space="preserve">*** Osion tarkoituksena on tarkistaa, täytyykö vähimmäispääoman vaade niin, että osakepääomaa on riittävä määrä. Lisäksi osio tarkistaa, että vähintään 75 prosenttia ensisijaisesta pääomasta on ydinpääomaa ja toissijainen pääoma enintään yksi kolmasosa ensisijaisesta pääomasta. Mikäli rivi osoittaa vastauksen "Vaade ei täyty", ei pääomaa ole laadullisesti oikeassa suhteessa tai riittävästi toimiluvan myöntämiseksi. </t>
  </si>
  <si>
    <t>Täydennä taulukon ensimmäiselle riville maksutapahtumavolyymi, joka on kahdestoistaosa yhtiön omien varojen laskentavuotta edeltävän vuoden toteutettujen maksutapahtumien määrästä. Lisää alle perustelut ennusteille sekä kahdelle stressatulle skenaariolle. Lisää myös oikea porrastuskerroin, jotta omien varojen vaade muodostuu taulukon alimmalle riville. Porrastuskerroin on 0,5, jos maksulaitos tarjoaa yksinomaan rahanvälitystä, ja 1,0, jos maksulaitos tarjoaa maksulaitoslain 1 §:n 2 momentin 1–4 kohdassa tarkoitettua maksupalvelua.</t>
  </si>
  <si>
    <t xml:space="preserve">Täydennä oman pääoman erät ennusteajanjaksolle kolmelle eri skenaariolle. Lisää tarvittava määrä rivejä kunkin pääomaluokan alle yhtiön pääomarakenteen mukaisesti. Tarkista, että ylimmälle riville summautuu yhtiön omat varat kokonaisuudessaan, ja että omista varoista vähennettävissä erissä on oikea etumerkki (-). Taulukossa näkyvät erät ovat esimerkkejä mahdollisista pääomaeristä. </t>
  </si>
  <si>
    <t>(Mikäli ensimmäinen tai viimeinen vuosi on jätetty tyhjäksi, yli(ali)jäämän trendi ei osoita oikeaa kehityssuuntaa)</t>
  </si>
  <si>
    <t>Harmaa korostus: Solu sisältää selitteitä, informaatiota tai on tarkoituksella tyhjä. Ei muokattavaksi (lukuun ottamatta raportoitavien vuosien päivittämistä).</t>
  </si>
  <si>
    <t>Edellisten tilikausien kertyneet voittovarat / (-) tappiot</t>
  </si>
  <si>
    <t>Tulosennusteen mukainen kuluvan tilikauden voitto / (-) tappio</t>
  </si>
  <si>
    <t>Valtionvarainministeriön asetuksesta toimilupahakemukseen liitettävistä selvityksistä</t>
  </si>
  <si>
    <t>Valtionvarainministeriön asetuksesta omien varojen laskemisessa käytettävistä menetelmistä</t>
  </si>
  <si>
    <t>Taustatietoa liittyen tämän työkirjan sisältöön ja soveltamiseen on löydettävissä muun muassa:</t>
  </si>
  <si>
    <t>Finanssivalvonnan määräyksistä ja ohjeista</t>
  </si>
  <si>
    <t>Omien varojen vaade luottoriskien kattamiseksi</t>
  </si>
  <si>
    <t>Täydennä välilehdille "Tuloslaskelma" ja "Tase" yhtiön tuloslaskelma ja tase viimeisimmälle toteutuneelle tilikaudelle sekä kolmelle ennustettavalle tilikaudelle, kolmelle eri skenaariolle. Täydennä myös perustiedot yhtiöstä välilehdelle "Perustiedot".</t>
  </si>
  <si>
    <t>Täydennä taulukkoon yhtiön kiinteät yleiskustannukset ennusteajanjaksolle kaikkiin skenaarioihin. Lisää alle perustelut ennusteille sekä kahdelle stressatulle skenaariolle.</t>
  </si>
  <si>
    <t>Täydennä taulukkoon yhtiön pääomasuunnitelma. Ylimmälle riville tulee täydentää suunniteltujen pääomitusten euromääräinen summa ja alle pääomitustapa. Lisää alle perustelut ennusteille sekä kahdelle stressatulle skenaariolle.</t>
  </si>
  <si>
    <t>Mikäli sähkörahayhteisöltä poikkeuksellisesti vaaditaan suurempaa omien varojen määrää luottoriskin kattamiseksi, tulee "Luottoriski" välilehti täydentää asianmukaisesti. Sivun koontitaulukkoon tulee olla koottuna yhtiön luottoriskistä aiheutuva pääoman lisävaade. Yhteenvetosivuilla luottoriskistä aiheutuvan lisävaateen voi poistaa yhteenvetotaulukoista, mikäli se ei liity sovellettavaan yhtiöön.</t>
  </si>
  <si>
    <t>Tämä välilehti täytetään vain mikäli Finanssivalvonta edellyttää yhtiöltä luottoriskien kattamiseksi poikkeuksellisesti suurempaa omien varojen määrää.</t>
  </si>
  <si>
    <t>Jos yhtiö tarjoaa vain sähköisen rahan liikkeeseenlaskua tai sähköisen rahan liikkeeseenlaskuun liittyviä maksupalveluita, lasketaan yhtiön omien varojen minimimäärä vain sähkörahadirektiivin (2009/110/EY) 5 artiklan 3 kohdassa tarkoitetulla menetelmällä D, eli 2 % liikkeeseen lasketun sähkörahan määrästä.</t>
  </si>
  <si>
    <t>Summamenetelmän mukainen omien varojen määrä</t>
  </si>
  <si>
    <r>
      <t>*Summa lasketaan 12 kuukauden välein</t>
    </r>
    <r>
      <rPr>
        <b/>
        <i/>
        <sz val="9"/>
        <rFont val="Arial"/>
        <family val="2"/>
      </rPr>
      <t xml:space="preserve"> edellisen tilikauden tietojen perusteella.</t>
    </r>
  </si>
  <si>
    <t>**Summamenetelmää käyttäen laskettujen omien varojen määrän on oltava vähintään 80 % edeltävien kolmen tilikauden summien (rivi "Summa") keskiarvoista, tai jos toimintaa ei ole harjoitettu niin kauan, liiketoiminnallisista arvioista. Riville "80% edellisen kolmen tilikauden keskiarvosta" tulee kolmelle ensimmäiselle vuodelle täydentää luku, joka on 80% edellisen kolmen tilikauden keskiarvosta tai kyseisten tilikausien liiketoiminnallisista arvioista.</t>
  </si>
  <si>
    <t>80% edellisen kolmen tilikauden keskiarvosta**</t>
  </si>
  <si>
    <t>Täydennä taulukkoon yhtiön omien varojen laskentavuotta edeltävän tilikauden tuotot, kulut (-) ja muut maksut, jotka muodostavat laskennassa käytettävän summan. Täydennä myös kolmelle ensimmäiselle vuodelle edellisen kolmen tilikauden summien keskiarvo 80% kertoimella. Lisää alle perustelut ennusteille sekä kahdelle stressatulle skenaariolle. Lisää myös oikea porrastuskerroin, jotta omien varojen vaade muodostuu taulukon alimmalle riville. Porrastuskerroin on 0,5, jos maksulaitos tarjoaa yksinomaan rahanvälitystä, ja 1,0, jos maksulaitos tarjoaa maksulaitoslain 1 §:n 2 momentin 1–4 kohdassa tarkoitettua maksupalvelua.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</si>
</sst>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s>
  <fonts count="6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sz val="15"/>
      <color theme="1"/>
      <name val="Arial"/>
      <family val="2"/>
    </font>
    <font>
      <b/>
      <u/>
      <sz val="9"/>
      <color theme="3" tint="0.249977111117893"/>
      <name val="Arial"/>
      <family val="2"/>
    </font>
    <font>
      <b/>
      <sz val="9"/>
      <color theme="3" tint="0.249977111117893"/>
      <name val="Arial"/>
      <family val="2"/>
    </font>
    <font>
      <b/>
      <i/>
      <sz val="9"/>
      <color theme="1"/>
      <name val="Arial"/>
      <family val="2"/>
    </font>
    <font>
      <b/>
      <u/>
      <sz val="9"/>
      <color theme="1"/>
      <name val="Arial"/>
      <family val="2"/>
    </font>
    <font>
      <b/>
      <u/>
      <sz val="9"/>
      <name val="Arial"/>
      <family val="2"/>
    </font>
    <font>
      <sz val="9"/>
      <color theme="1"/>
      <name val="Aptos Narrow"/>
      <family val="2"/>
      <scheme val="minor"/>
    </font>
    <font>
      <b/>
      <sz val="12"/>
      <color theme="4" tint="-0.249977111117893"/>
      <name val="Arial"/>
      <family val="2"/>
    </font>
    <font>
      <i/>
      <sz val="9"/>
      <color theme="1"/>
      <name val="Aptos Narrow"/>
      <family val="2"/>
      <scheme val="minor"/>
    </font>
    <font>
      <b/>
      <i/>
      <sz val="9"/>
      <name val="Arial"/>
      <family val="2"/>
    </font>
    <font>
      <u/>
      <sz val="9"/>
      <color theme="10"/>
      <name val="Aptos Narrow"/>
      <family val="2"/>
      <scheme val="minor"/>
    </font>
    <font>
      <sz val="9"/>
      <name val="Aptos Narrow"/>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7">
    <xf numFmtId="0" fontId="0" fillId="0" borderId="0"/>
    <xf numFmtId="9" fontId="1" fillId="0" borderId="0" applyFont="0" applyFill="0" applyBorder="0" applyAlignment="0" applyProtection="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1">
      <alignment vertical="top" wrapText="1"/>
    </xf>
    <xf numFmtId="0" fontId="36" fillId="6" borderId="41">
      <alignment horizontal="left" vertical="top" wrapText="1" indent="1"/>
    </xf>
    <xf numFmtId="0" fontId="39" fillId="6" borderId="41">
      <alignment horizontal="left" vertical="top" wrapText="1" indent="2"/>
    </xf>
    <xf numFmtId="0" fontId="39" fillId="6" borderId="41">
      <alignment horizontal="left" vertical="top" wrapText="1" indent="3"/>
    </xf>
    <xf numFmtId="0" fontId="41" fillId="6" borderId="41">
      <alignment horizontal="left" vertical="top" wrapText="1" indent="4"/>
    </xf>
    <xf numFmtId="0" fontId="41" fillId="6" borderId="41">
      <alignment horizontal="left" vertical="top" wrapText="1" indent="5"/>
    </xf>
  </cellStyleXfs>
  <cellXfs count="484">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4"/>
    <xf numFmtId="0" fontId="9" fillId="0" borderId="0" xfId="4" applyFont="1"/>
    <xf numFmtId="0" fontId="11" fillId="0" borderId="0" xfId="5" applyFont="1" applyAlignment="1">
      <alignment horizontal="left"/>
    </xf>
    <xf numFmtId="0" fontId="11" fillId="0" borderId="0" xfId="5" applyFont="1" applyAlignment="1">
      <alignment horizontal="center"/>
    </xf>
    <xf numFmtId="0" fontId="12" fillId="0" borderId="0" xfId="5" applyFont="1"/>
    <xf numFmtId="164" fontId="13" fillId="0" borderId="0" xfId="6" applyNumberFormat="1" applyFont="1" applyAlignment="1">
      <alignment horizontal="left" vertical="center"/>
    </xf>
    <xf numFmtId="0" fontId="12" fillId="0" borderId="0" xfId="5" applyFont="1" applyAlignment="1">
      <alignment horizontal="center"/>
    </xf>
    <xf numFmtId="0" fontId="12" fillId="0" borderId="0" xfId="7" applyFont="1" applyAlignment="1">
      <alignment horizontal="left" vertical="center"/>
    </xf>
    <xf numFmtId="14" fontId="12" fillId="0" borderId="0" xfId="7" quotePrefix="1" applyNumberFormat="1" applyFont="1" applyAlignment="1">
      <alignment horizontal="center" vertical="center"/>
    </xf>
    <xf numFmtId="0" fontId="14" fillId="0" borderId="0" xfId="5" applyFont="1" applyAlignment="1">
      <alignment horizontal="left"/>
    </xf>
    <xf numFmtId="0" fontId="11" fillId="0" borderId="0" xfId="5" applyFont="1"/>
    <xf numFmtId="0" fontId="11" fillId="0" borderId="0" xfId="7" applyFont="1" applyAlignment="1">
      <alignment vertical="center"/>
    </xf>
    <xf numFmtId="0" fontId="12" fillId="0" borderId="0" xfId="7" applyFont="1" applyAlignment="1">
      <alignment vertical="center"/>
    </xf>
    <xf numFmtId="0" fontId="12" fillId="0" borderId="0" xfId="7" quotePrefix="1" applyFont="1" applyAlignment="1">
      <alignment vertical="center"/>
    </xf>
    <xf numFmtId="4" fontId="11" fillId="0" borderId="0" xfId="7" applyNumberFormat="1" applyFont="1" applyAlignment="1">
      <alignment vertical="center"/>
    </xf>
    <xf numFmtId="0" fontId="12" fillId="0" borderId="0" xfId="4" applyFont="1" applyAlignment="1">
      <alignment horizontal="left" vertical="center"/>
    </xf>
    <xf numFmtId="164" fontId="9" fillId="0" borderId="0" xfId="3" applyFont="1" applyAlignment="1">
      <alignment vertical="top" wrapText="1"/>
    </xf>
    <xf numFmtId="166" fontId="9" fillId="6" borderId="6" xfId="3" applyNumberFormat="1" applyFont="1" applyFill="1" applyBorder="1" applyAlignment="1" applyProtection="1">
      <alignment horizontal="center" vertical="center"/>
      <protection locked="0"/>
    </xf>
    <xf numFmtId="164" fontId="9" fillId="0" borderId="0" xfId="3" applyFont="1"/>
    <xf numFmtId="164" fontId="9" fillId="0" borderId="0" xfId="8" applyFont="1" applyAlignment="1">
      <alignment vertical="top"/>
    </xf>
    <xf numFmtId="164" fontId="16" fillId="0" borderId="0" xfId="8" applyFont="1" applyAlignment="1">
      <alignment vertical="top"/>
    </xf>
    <xf numFmtId="164" fontId="9" fillId="0" borderId="0" xfId="3" applyFont="1" applyAlignment="1">
      <alignment vertical="top"/>
    </xf>
    <xf numFmtId="0" fontId="12" fillId="0" borderId="0" xfId="5" applyFont="1" applyAlignment="1">
      <alignment horizontal="left"/>
    </xf>
    <xf numFmtId="49" fontId="17" fillId="6" borderId="0" xfId="3" applyNumberFormat="1" applyFont="1" applyFill="1" applyAlignment="1">
      <alignment horizontal="center" vertical="center"/>
    </xf>
    <xf numFmtId="49" fontId="9" fillId="0" borderId="0" xfId="3" quotePrefix="1" applyNumberFormat="1" applyFont="1" applyAlignment="1">
      <alignment horizontal="center" vertical="center"/>
    </xf>
    <xf numFmtId="0" fontId="9" fillId="0" borderId="0" xfId="4" applyFont="1" applyAlignment="1">
      <alignment horizontal="center"/>
    </xf>
    <xf numFmtId="164" fontId="9" fillId="0" borderId="0" xfId="3" quotePrefix="1" applyFont="1" applyAlignment="1">
      <alignment horizontal="center" vertical="center"/>
    </xf>
    <xf numFmtId="164" fontId="17" fillId="6" borderId="0" xfId="3" applyFont="1" applyFill="1"/>
    <xf numFmtId="0" fontId="9" fillId="7" borderId="0" xfId="5" applyFont="1" applyFill="1"/>
    <xf numFmtId="0" fontId="12" fillId="7" borderId="0" xfId="5" applyFont="1" applyFill="1"/>
    <xf numFmtId="0" fontId="18" fillId="6" borderId="0" xfId="5" applyFont="1" applyFill="1" applyAlignment="1">
      <alignment horizontal="center" vertical="center"/>
    </xf>
    <xf numFmtId="0" fontId="12" fillId="0" borderId="0" xfId="7" applyFont="1" applyAlignment="1">
      <alignment vertical="center" wrapText="1"/>
    </xf>
    <xf numFmtId="0" fontId="11" fillId="4" borderId="10" xfId="7" applyFont="1" applyFill="1" applyBorder="1" applyAlignment="1">
      <alignment horizontal="center" vertical="center" wrapText="1"/>
    </xf>
    <xf numFmtId="0" fontId="12" fillId="0" borderId="0" xfId="7" applyFont="1" applyAlignment="1">
      <alignment horizontal="left" vertical="center" wrapText="1"/>
    </xf>
    <xf numFmtId="0" fontId="11" fillId="0" borderId="0" xfId="7" applyFont="1" applyAlignment="1">
      <alignment horizontal="left" vertical="center" wrapText="1"/>
    </xf>
    <xf numFmtId="49" fontId="9" fillId="0" borderId="0" xfId="8" applyNumberFormat="1" applyFont="1" applyAlignment="1">
      <alignment horizontal="left" vertical="center"/>
    </xf>
    <xf numFmtId="49" fontId="9" fillId="0" borderId="0" xfId="8" applyNumberFormat="1" applyFont="1" applyAlignment="1">
      <alignment horizontal="left"/>
    </xf>
    <xf numFmtId="3" fontId="9" fillId="6" borderId="6" xfId="3" applyNumberFormat="1" applyFont="1" applyFill="1" applyBorder="1" applyAlignment="1" applyProtection="1">
      <alignment horizontal="right" vertical="center"/>
      <protection locked="0"/>
    </xf>
    <xf numFmtId="3" fontId="9" fillId="5" borderId="1" xfId="3" applyNumberFormat="1" applyFont="1" applyFill="1" applyBorder="1" applyAlignment="1">
      <alignment vertical="center"/>
    </xf>
    <xf numFmtId="49" fontId="9" fillId="0" borderId="0" xfId="8" applyNumberFormat="1" applyFont="1" applyAlignment="1">
      <alignment horizontal="left" vertical="center" indent="2"/>
    </xf>
    <xf numFmtId="49" fontId="9" fillId="0" borderId="0" xfId="8" applyNumberFormat="1" applyFont="1" applyAlignment="1">
      <alignment horizontal="left" indent="2"/>
    </xf>
    <xf numFmtId="49" fontId="9" fillId="0" borderId="0" xfId="8" applyNumberFormat="1" applyFont="1" applyAlignment="1">
      <alignment horizontal="left" vertical="center" indent="4"/>
    </xf>
    <xf numFmtId="49" fontId="9" fillId="0" borderId="0" xfId="8" applyNumberFormat="1" applyFont="1" applyAlignment="1">
      <alignment horizontal="left" indent="4"/>
    </xf>
    <xf numFmtId="49" fontId="9" fillId="0" borderId="0" xfId="8" applyNumberFormat="1" applyFont="1" applyAlignment="1">
      <alignment horizontal="left" vertical="center" wrapText="1" indent="2"/>
    </xf>
    <xf numFmtId="49" fontId="9" fillId="0" borderId="0" xfId="8" applyNumberFormat="1" applyFont="1" applyAlignment="1">
      <alignment horizontal="left" wrapText="1" indent="2"/>
    </xf>
    <xf numFmtId="0" fontId="15" fillId="6" borderId="0" xfId="5" applyFont="1" applyFill="1" applyAlignment="1">
      <alignment horizontal="left" vertical="center"/>
    </xf>
    <xf numFmtId="0" fontId="11" fillId="0" borderId="0" xfId="7" applyFont="1" applyAlignment="1">
      <alignment horizontal="left" vertical="center"/>
    </xf>
    <xf numFmtId="4" fontId="11" fillId="0" borderId="0" xfId="7" applyNumberFormat="1" applyFont="1" applyAlignment="1">
      <alignment horizontal="left" vertical="center"/>
    </xf>
    <xf numFmtId="3" fontId="9" fillId="5" borderId="1" xfId="8" applyNumberFormat="1" applyFont="1" applyFill="1" applyBorder="1" applyAlignment="1">
      <alignment vertical="center"/>
    </xf>
    <xf numFmtId="164" fontId="9" fillId="0" borderId="0" xfId="8" applyFont="1"/>
    <xf numFmtId="49" fontId="9" fillId="0" borderId="0" xfId="8" applyNumberFormat="1" applyFont="1" applyAlignment="1">
      <alignment horizontal="left" vertical="center" indent="1"/>
    </xf>
    <xf numFmtId="3" fontId="9" fillId="6" borderId="6" xfId="8" applyNumberFormat="1" applyFont="1" applyFill="1" applyBorder="1" applyAlignment="1" applyProtection="1">
      <alignment horizontal="right" vertical="center"/>
      <protection locked="0"/>
    </xf>
    <xf numFmtId="49" fontId="9" fillId="0" borderId="0" xfId="8" applyNumberFormat="1" applyFont="1" applyAlignment="1">
      <alignment horizontal="left" wrapText="1"/>
    </xf>
    <xf numFmtId="0" fontId="16" fillId="0" borderId="0" xfId="4" applyFont="1"/>
    <xf numFmtId="164" fontId="9" fillId="0" borderId="0" xfId="8" applyFont="1" applyAlignment="1">
      <alignment vertical="center"/>
    </xf>
    <xf numFmtId="0" fontId="12" fillId="0" borderId="0" xfId="9" applyFont="1" applyAlignment="1">
      <alignment vertical="center"/>
    </xf>
    <xf numFmtId="0" fontId="12" fillId="0" borderId="0" xfId="9" applyFont="1"/>
    <xf numFmtId="0" fontId="12" fillId="0" borderId="0" xfId="9" applyFont="1" applyAlignment="1">
      <alignment horizontal="center" vertical="center"/>
    </xf>
    <xf numFmtId="0" fontId="11" fillId="0" borderId="0" xfId="9" applyFont="1" applyAlignment="1">
      <alignment horizontal="center" vertical="center"/>
    </xf>
    <xf numFmtId="0" fontId="20" fillId="0" borderId="0" xfId="9" applyFont="1" applyAlignment="1">
      <alignment horizontal="left"/>
    </xf>
    <xf numFmtId="164" fontId="9" fillId="0" borderId="0" xfId="6" applyNumberFormat="1" applyFont="1" applyAlignment="1">
      <alignment horizontal="left" vertical="center"/>
    </xf>
    <xf numFmtId="0" fontId="12" fillId="0" borderId="0" xfId="9" applyFont="1" applyAlignment="1">
      <alignment horizontal="right" vertical="center"/>
    </xf>
    <xf numFmtId="14" fontId="12" fillId="0" borderId="0" xfId="9" applyNumberFormat="1" applyFont="1" applyAlignment="1">
      <alignment horizontal="center" vertical="center"/>
    </xf>
    <xf numFmtId="3" fontId="9" fillId="0" borderId="0" xfId="4" applyNumberFormat="1" applyFont="1" applyAlignment="1">
      <alignment horizontal="center" vertical="center" wrapText="1"/>
    </xf>
    <xf numFmtId="0" fontId="12" fillId="0" borderId="0" xfId="9" applyFont="1" applyAlignment="1">
      <alignment horizontal="center"/>
    </xf>
    <xf numFmtId="0" fontId="14" fillId="0" borderId="0" xfId="9" applyFont="1" applyAlignment="1">
      <alignment vertical="center"/>
    </xf>
    <xf numFmtId="3" fontId="21" fillId="0" borderId="0" xfId="4" applyNumberFormat="1" applyFont="1" applyAlignment="1">
      <alignment horizontal="right" vertical="center"/>
    </xf>
    <xf numFmtId="0" fontId="11" fillId="0" borderId="0" xfId="9" applyFont="1" applyAlignment="1">
      <alignment vertical="center"/>
    </xf>
    <xf numFmtId="0" fontId="12" fillId="0" borderId="0" xfId="9" quotePrefix="1" applyFont="1" applyAlignment="1">
      <alignment vertical="center"/>
    </xf>
    <xf numFmtId="4" fontId="11" fillId="0" borderId="0" xfId="9" applyNumberFormat="1" applyFont="1" applyAlignment="1">
      <alignment vertical="center"/>
    </xf>
    <xf numFmtId="0" fontId="16" fillId="0" borderId="0" xfId="4" applyFont="1" applyAlignment="1">
      <alignment horizontal="left" vertical="center"/>
    </xf>
    <xf numFmtId="0" fontId="22" fillId="0" borderId="0" xfId="9" applyFont="1" applyAlignment="1">
      <alignment horizontal="left"/>
    </xf>
    <xf numFmtId="0" fontId="20" fillId="0" borderId="0" xfId="9" applyFont="1"/>
    <xf numFmtId="0" fontId="16" fillId="4" borderId="11" xfId="4" applyFont="1" applyFill="1" applyBorder="1" applyAlignment="1">
      <alignment horizontal="right" vertical="center" indent="1"/>
    </xf>
    <xf numFmtId="0" fontId="11" fillId="4" borderId="12" xfId="9" applyFont="1" applyFill="1" applyBorder="1" applyAlignment="1">
      <alignment horizontal="center"/>
    </xf>
    <xf numFmtId="0" fontId="11" fillId="4" borderId="13" xfId="9" applyFont="1" applyFill="1" applyBorder="1" applyAlignment="1">
      <alignment horizontal="center"/>
    </xf>
    <xf numFmtId="0" fontId="11" fillId="4" borderId="16" xfId="9" applyFont="1" applyFill="1" applyBorder="1" applyAlignment="1">
      <alignment horizontal="right" indent="1"/>
    </xf>
    <xf numFmtId="3" fontId="12" fillId="5" borderId="17" xfId="9" applyNumberFormat="1" applyFont="1" applyFill="1" applyBorder="1"/>
    <xf numFmtId="3" fontId="12" fillId="5" borderId="18" xfId="9" applyNumberFormat="1" applyFont="1" applyFill="1" applyBorder="1"/>
    <xf numFmtId="0" fontId="23" fillId="0" borderId="0" xfId="9" applyFont="1" applyAlignment="1">
      <alignment horizontal="left"/>
    </xf>
    <xf numFmtId="0" fontId="22" fillId="0" borderId="0" xfId="9" applyFont="1"/>
    <xf numFmtId="0" fontId="11" fillId="0" borderId="0" xfId="9" applyFont="1"/>
    <xf numFmtId="0" fontId="16" fillId="0" borderId="19" xfId="4" applyFont="1" applyBorder="1" applyAlignment="1">
      <alignment horizontal="center" vertical="center" wrapText="1"/>
    </xf>
    <xf numFmtId="0" fontId="16" fillId="0" borderId="4" xfId="4" applyFont="1" applyBorder="1" applyAlignment="1">
      <alignment horizontal="center" vertical="center" wrapText="1"/>
    </xf>
    <xf numFmtId="9" fontId="9" fillId="0" borderId="1" xfId="4" applyNumberFormat="1" applyFont="1" applyBorder="1" applyAlignment="1">
      <alignment horizontal="center" vertical="center"/>
    </xf>
    <xf numFmtId="0" fontId="16" fillId="0" borderId="1" xfId="4" applyFont="1" applyBorder="1" applyAlignment="1">
      <alignment horizontal="left" vertical="center" wrapText="1"/>
    </xf>
    <xf numFmtId="3" fontId="9" fillId="5" borderId="1" xfId="4" applyNumberFormat="1" applyFont="1" applyFill="1" applyBorder="1" applyAlignment="1">
      <alignment horizontal="right" vertical="center" wrapText="1"/>
    </xf>
    <xf numFmtId="0" fontId="24" fillId="6" borderId="6" xfId="4" applyFont="1" applyFill="1" applyBorder="1" applyProtection="1">
      <protection locked="0"/>
    </xf>
    <xf numFmtId="49" fontId="12" fillId="0" borderId="0" xfId="9" applyNumberFormat="1" applyFont="1" applyAlignment="1">
      <alignment vertical="center"/>
    </xf>
    <xf numFmtId="0" fontId="25" fillId="0" borderId="3" xfId="4" applyFont="1" applyBorder="1" applyAlignment="1">
      <alignment horizontal="left" wrapText="1"/>
    </xf>
    <xf numFmtId="0" fontId="24" fillId="8" borderId="0" xfId="4" applyFont="1" applyFill="1"/>
    <xf numFmtId="0" fontId="24" fillId="8" borderId="3" xfId="4" applyFont="1" applyFill="1" applyBorder="1"/>
    <xf numFmtId="0" fontId="9" fillId="0" borderId="1" xfId="4" applyFont="1" applyBorder="1" applyAlignment="1">
      <alignment horizontal="left" vertical="center" wrapText="1"/>
    </xf>
    <xf numFmtId="3" fontId="24" fillId="6" borderId="6" xfId="4" applyNumberFormat="1" applyFont="1" applyFill="1" applyBorder="1" applyProtection="1">
      <protection locked="0"/>
    </xf>
    <xf numFmtId="49" fontId="12" fillId="0" borderId="0" xfId="9" applyNumberFormat="1" applyFont="1" applyAlignment="1">
      <alignment horizontal="center" vertical="center"/>
    </xf>
    <xf numFmtId="0" fontId="9" fillId="0" borderId="1" xfId="10" applyFont="1" applyBorder="1" applyAlignment="1">
      <alignment horizontal="left" vertical="center"/>
    </xf>
    <xf numFmtId="167" fontId="21" fillId="0" borderId="0" xfId="10" applyNumberFormat="1" applyFont="1" applyAlignment="1">
      <alignment horizontal="center" vertical="center"/>
    </xf>
    <xf numFmtId="3" fontId="25" fillId="6" borderId="21" xfId="4" applyNumberFormat="1" applyFont="1" applyFill="1" applyBorder="1" applyAlignment="1" applyProtection="1">
      <alignment horizontal="left" wrapText="1"/>
      <protection locked="0"/>
    </xf>
    <xf numFmtId="0" fontId="24" fillId="8" borderId="22" xfId="4" applyFont="1" applyFill="1" applyBorder="1"/>
    <xf numFmtId="9" fontId="9" fillId="0" borderId="20" xfId="4" applyNumberFormat="1" applyFont="1" applyBorder="1" applyAlignment="1">
      <alignment horizontal="left" indent="2"/>
    </xf>
    <xf numFmtId="0" fontId="24" fillId="8" borderId="23" xfId="4" applyFont="1" applyFill="1" applyBorder="1"/>
    <xf numFmtId="0" fontId="24" fillId="8" borderId="24" xfId="4" applyFont="1" applyFill="1" applyBorder="1"/>
    <xf numFmtId="0" fontId="9" fillId="0" borderId="20" xfId="4" applyFont="1" applyBorder="1" applyAlignment="1">
      <alignment horizontal="left" vertical="center" wrapText="1" indent="2"/>
    </xf>
    <xf numFmtId="0" fontId="24" fillId="8" borderId="25" xfId="4" applyFont="1" applyFill="1" applyBorder="1"/>
    <xf numFmtId="0" fontId="23" fillId="0" borderId="0" xfId="9" applyFont="1"/>
    <xf numFmtId="0" fontId="0" fillId="0" borderId="0" xfId="0" applyAlignment="1">
      <alignment horizontal="center"/>
    </xf>
    <xf numFmtId="0" fontId="1" fillId="0" borderId="0" xfId="0" applyFont="1"/>
    <xf numFmtId="0" fontId="13" fillId="0" borderId="0" xfId="7" applyFont="1" applyAlignment="1">
      <alignment vertical="center"/>
    </xf>
    <xf numFmtId="0" fontId="27" fillId="0" borderId="0" xfId="7" applyFont="1" applyAlignment="1">
      <alignment horizontal="right" vertical="center"/>
    </xf>
    <xf numFmtId="14" fontId="27" fillId="0" borderId="0" xfId="7" quotePrefix="1" applyNumberFormat="1" applyFont="1" applyAlignment="1">
      <alignment horizontal="center" vertical="center"/>
    </xf>
    <xf numFmtId="0" fontId="28" fillId="0" borderId="0" xfId="7" applyFont="1" applyAlignment="1">
      <alignment vertical="center"/>
    </xf>
    <xf numFmtId="0" fontId="27" fillId="0" borderId="0" xfId="7" applyFont="1" applyAlignment="1">
      <alignment vertical="center"/>
    </xf>
    <xf numFmtId="0" fontId="27" fillId="0" borderId="0" xfId="7" applyFont="1"/>
    <xf numFmtId="0" fontId="29" fillId="0" borderId="0" xfId="7" applyFont="1" applyAlignment="1">
      <alignment vertical="center"/>
    </xf>
    <xf numFmtId="0" fontId="30" fillId="6" borderId="0" xfId="4" applyFont="1" applyFill="1" applyAlignment="1">
      <alignment vertical="center"/>
    </xf>
    <xf numFmtId="4" fontId="29" fillId="0" borderId="0" xfId="7" applyNumberFormat="1" applyFont="1" applyAlignment="1">
      <alignment vertical="center"/>
    </xf>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4"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4" applyFont="1" applyAlignment="1">
      <alignment vertical="center"/>
    </xf>
    <xf numFmtId="0" fontId="12" fillId="0" borderId="0" xfId="7" applyFont="1" applyAlignment="1">
      <alignment horizontal="left"/>
    </xf>
    <xf numFmtId="0" fontId="12" fillId="0" borderId="0" xfId="7" applyFont="1"/>
    <xf numFmtId="0" fontId="35" fillId="6" borderId="0" xfId="4" applyFont="1" applyFill="1" applyAlignment="1">
      <alignment horizontal="center" vertical="center"/>
    </xf>
    <xf numFmtId="0" fontId="14" fillId="0" borderId="0" xfId="7" applyFont="1" applyAlignment="1">
      <alignment vertical="center"/>
    </xf>
    <xf numFmtId="0" fontId="11" fillId="0" borderId="0" xfId="7" applyFont="1" applyAlignment="1">
      <alignment horizontal="left" vertical="center" indent="40"/>
    </xf>
    <xf numFmtId="0" fontId="12" fillId="0" borderId="0" xfId="7" quotePrefix="1" applyFont="1" applyAlignment="1">
      <alignment vertical="center" wrapText="1"/>
    </xf>
    <xf numFmtId="4" fontId="11" fillId="0" borderId="0" xfId="7" applyNumberFormat="1" applyFont="1" applyAlignment="1">
      <alignment horizontal="left" vertical="center" indent="40"/>
    </xf>
    <xf numFmtId="0" fontId="11" fillId="0" borderId="0" xfId="7" applyFont="1" applyAlignment="1">
      <alignment horizontal="center" vertical="center"/>
    </xf>
    <xf numFmtId="0" fontId="19" fillId="0" borderId="0" xfId="7" applyFont="1" applyAlignment="1">
      <alignment vertical="center" wrapText="1"/>
    </xf>
    <xf numFmtId="0" fontId="11" fillId="0" borderId="0" xfId="7" applyFont="1" applyAlignment="1">
      <alignment horizontal="right" vertical="center" wrapText="1" indent="1"/>
    </xf>
    <xf numFmtId="0" fontId="11" fillId="0" borderId="0" xfId="7" applyFont="1" applyAlignment="1">
      <alignment vertical="center" wrapText="1"/>
    </xf>
    <xf numFmtId="0" fontId="11" fillId="0" borderId="0" xfId="7" applyFont="1" applyAlignment="1">
      <alignment horizontal="center" vertical="center" wrapText="1"/>
    </xf>
    <xf numFmtId="0" fontId="37" fillId="6" borderId="42" xfId="11" quotePrefix="1" applyFont="1" applyBorder="1" applyAlignment="1">
      <alignment vertical="center" wrapText="1"/>
    </xf>
    <xf numFmtId="0" fontId="12" fillId="0" borderId="0" xfId="7" applyFont="1" applyAlignment="1">
      <alignment wrapText="1"/>
    </xf>
    <xf numFmtId="0" fontId="37" fillId="6" borderId="0" xfId="11" quotePrefix="1" applyFont="1" applyBorder="1" applyAlignment="1">
      <alignment vertical="center" wrapText="1"/>
    </xf>
    <xf numFmtId="0" fontId="12" fillId="0" borderId="0" xfId="7" applyFont="1" applyAlignment="1">
      <alignment horizontal="center" wrapText="1"/>
    </xf>
    <xf numFmtId="0" fontId="37" fillId="6" borderId="42" xfId="12" quotePrefix="1" applyFont="1" applyBorder="1" applyAlignment="1">
      <alignment horizontal="left" vertical="center" wrapText="1"/>
    </xf>
    <xf numFmtId="0" fontId="37" fillId="6" borderId="0" xfId="12" quotePrefix="1" applyFont="1" applyBorder="1" applyAlignment="1">
      <alignment horizontal="left" vertical="center" wrapText="1"/>
    </xf>
    <xf numFmtId="0" fontId="40"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4" xfId="15" quotePrefix="1" applyFont="1" applyBorder="1" applyAlignment="1">
      <alignment horizontal="left" vertical="center" wrapText="1"/>
    </xf>
    <xf numFmtId="0" fontId="17" fillId="6" borderId="44" xfId="16" quotePrefix="1" applyFont="1" applyBorder="1" applyAlignment="1">
      <alignment horizontal="left" vertical="center" wrapText="1"/>
    </xf>
    <xf numFmtId="0" fontId="17" fillId="6" borderId="48" xfId="16" quotePrefix="1" applyFont="1" applyBorder="1" applyAlignment="1">
      <alignment horizontal="left" vertical="center" wrapText="1"/>
    </xf>
    <xf numFmtId="0" fontId="17" fillId="6" borderId="52" xfId="16" quotePrefix="1" applyFont="1" applyBorder="1" applyAlignment="1">
      <alignment horizontal="left" vertical="center" wrapText="1" indent="4"/>
    </xf>
    <xf numFmtId="0" fontId="42" fillId="6" borderId="0" xfId="15" quotePrefix="1" applyFont="1" applyBorder="1" applyAlignment="1">
      <alignment horizontal="left" vertical="center" wrapText="1"/>
    </xf>
    <xf numFmtId="0" fontId="40" fillId="6" borderId="57" xfId="12" quotePrefix="1" applyFont="1" applyBorder="1" applyAlignment="1">
      <alignment horizontal="left" vertical="center" wrapText="1"/>
    </xf>
    <xf numFmtId="0" fontId="17" fillId="6" borderId="44" xfId="13" quotePrefix="1" applyFont="1" applyBorder="1" applyAlignment="1">
      <alignment horizontal="left" vertical="center" wrapText="1"/>
    </xf>
    <xf numFmtId="0" fontId="17" fillId="6" borderId="44" xfId="14" quotePrefix="1" applyFont="1" applyBorder="1" applyAlignment="1">
      <alignment horizontal="left" vertical="center" wrapText="1"/>
    </xf>
    <xf numFmtId="0" fontId="17" fillId="6" borderId="0" xfId="14" quotePrefix="1" applyFont="1" applyBorder="1" applyAlignment="1">
      <alignment horizontal="left" vertical="center" wrapText="1"/>
    </xf>
    <xf numFmtId="0" fontId="37" fillId="6" borderId="57" xfId="12" quotePrefix="1" applyFont="1" applyBorder="1" applyAlignment="1">
      <alignment horizontal="left" vertical="center" wrapText="1"/>
    </xf>
    <xf numFmtId="0" fontId="24" fillId="6" borderId="44" xfId="14" quotePrefix="1" applyFont="1" applyBorder="1" applyAlignment="1">
      <alignment horizontal="left" vertical="center" wrapText="1"/>
    </xf>
    <xf numFmtId="0" fontId="24" fillId="6" borderId="48" xfId="14" quotePrefix="1" applyFont="1" applyBorder="1" applyAlignment="1">
      <alignment horizontal="left" vertical="center" wrapText="1"/>
    </xf>
    <xf numFmtId="0" fontId="24" fillId="6" borderId="52" xfId="14" quotePrefix="1" applyFont="1" applyBorder="1" applyAlignment="1">
      <alignment horizontal="left" vertical="center" wrapText="1"/>
    </xf>
    <xf numFmtId="0" fontId="16" fillId="0" borderId="0" xfId="4" applyFont="1" applyAlignment="1">
      <alignment horizontal="left" vertical="center" wrapText="1"/>
    </xf>
    <xf numFmtId="3" fontId="9" fillId="0" borderId="0" xfId="4" applyNumberFormat="1" applyFont="1" applyAlignment="1">
      <alignment horizontal="center" wrapText="1"/>
    </xf>
    <xf numFmtId="0" fontId="16" fillId="0" borderId="0" xfId="4" applyFont="1" applyAlignment="1">
      <alignment horizontal="center" wrapText="1"/>
    </xf>
    <xf numFmtId="0" fontId="9" fillId="10" borderId="4" xfId="4" applyFont="1" applyFill="1" applyBorder="1" applyAlignment="1">
      <alignment horizontal="left" vertical="center" wrapText="1"/>
    </xf>
    <xf numFmtId="0" fontId="9" fillId="0" borderId="0" xfId="4" applyFont="1" applyAlignment="1">
      <alignment horizontal="center" wrapText="1"/>
    </xf>
    <xf numFmtId="3" fontId="9" fillId="6" borderId="0" xfId="4" applyNumberFormat="1" applyFont="1" applyFill="1" applyAlignment="1" applyProtection="1">
      <alignment horizontal="center" wrapText="1"/>
      <protection locked="0"/>
    </xf>
    <xf numFmtId="0" fontId="9" fillId="0" borderId="0" xfId="5" applyFont="1"/>
    <xf numFmtId="0" fontId="16" fillId="0" borderId="1" xfId="10" applyFont="1" applyBorder="1" applyAlignment="1">
      <alignment horizontal="left" vertical="center" wrapText="1"/>
    </xf>
    <xf numFmtId="3" fontId="9" fillId="5" borderId="1" xfId="4" applyNumberFormat="1" applyFont="1" applyFill="1" applyBorder="1" applyAlignment="1">
      <alignment horizontal="center" wrapText="1"/>
    </xf>
    <xf numFmtId="0" fontId="9" fillId="0" borderId="0" xfId="10" applyFont="1" applyAlignment="1">
      <alignment horizontal="center" wrapText="1"/>
    </xf>
    <xf numFmtId="0" fontId="9" fillId="0" borderId="0" xfId="4" applyFont="1" applyAlignment="1">
      <alignment horizontal="left" vertical="center" wrapText="1"/>
    </xf>
    <xf numFmtId="0" fontId="9" fillId="0" borderId="0" xfId="7" applyFont="1" applyAlignment="1">
      <alignment horizontal="center" wrapText="1"/>
    </xf>
    <xf numFmtId="3" fontId="12" fillId="5" borderId="1" xfId="7" applyNumberFormat="1" applyFont="1" applyFill="1" applyBorder="1" applyAlignment="1">
      <alignment horizontal="center" wrapText="1"/>
    </xf>
    <xf numFmtId="3" fontId="43" fillId="0" borderId="0" xfId="4" applyNumberFormat="1" applyFont="1" applyAlignment="1" applyProtection="1">
      <alignment horizontal="center" wrapText="1"/>
      <protection locked="0"/>
    </xf>
    <xf numFmtId="3" fontId="43" fillId="0" borderId="0" xfId="4" applyNumberFormat="1" applyFont="1" applyAlignment="1" applyProtection="1">
      <alignment horizontal="left" vertical="center" wrapText="1"/>
      <protection locked="0"/>
    </xf>
    <xf numFmtId="3" fontId="9" fillId="5" borderId="6" xfId="4" applyNumberFormat="1" applyFont="1" applyFill="1" applyBorder="1" applyAlignment="1">
      <alignment horizontal="center" wrapText="1"/>
    </xf>
    <xf numFmtId="3" fontId="12" fillId="0" borderId="0" xfId="7" applyNumberFormat="1" applyFont="1" applyAlignment="1">
      <alignment horizontal="center" wrapText="1"/>
    </xf>
    <xf numFmtId="3" fontId="21" fillId="0" borderId="0" xfId="4" applyNumberFormat="1" applyFont="1" applyAlignment="1">
      <alignment horizontal="center" wrapText="1"/>
    </xf>
    <xf numFmtId="3" fontId="21" fillId="0" borderId="0" xfId="4" applyNumberFormat="1" applyFont="1" applyAlignment="1">
      <alignment horizontal="left" vertical="center" wrapText="1"/>
    </xf>
    <xf numFmtId="0" fontId="16" fillId="0" borderId="0" xfId="4" applyFont="1" applyAlignment="1">
      <alignment horizontal="left" vertical="top" wrapText="1"/>
    </xf>
    <xf numFmtId="0" fontId="16" fillId="0" borderId="4" xfId="4" applyFont="1" applyBorder="1" applyAlignment="1">
      <alignment horizontal="left" vertical="center"/>
    </xf>
    <xf numFmtId="0" fontId="16" fillId="0" borderId="4" xfId="4" applyFont="1" applyBorder="1" applyAlignment="1">
      <alignment horizontal="left" vertical="center" wrapText="1"/>
    </xf>
    <xf numFmtId="2" fontId="12" fillId="5" borderId="1" xfId="7" applyNumberFormat="1" applyFont="1" applyFill="1" applyBorder="1" applyAlignment="1">
      <alignment horizontal="center" wrapText="1"/>
    </xf>
    <xf numFmtId="2" fontId="12" fillId="0" borderId="0" xfId="7" applyNumberFormat="1" applyFont="1" applyAlignment="1">
      <alignment horizontal="center" wrapText="1"/>
    </xf>
    <xf numFmtId="0" fontId="11" fillId="0" borderId="0" xfId="7" applyFont="1" applyAlignment="1">
      <alignment vertical="top" wrapText="1"/>
    </xf>
    <xf numFmtId="0" fontId="16" fillId="0" borderId="0" xfId="4" applyFont="1" applyAlignment="1">
      <alignment vertical="top" wrapText="1"/>
    </xf>
    <xf numFmtId="3" fontId="21" fillId="0" borderId="0" xfId="4" applyNumberFormat="1" applyFont="1" applyAlignment="1">
      <alignment horizontal="left" vertical="center"/>
    </xf>
    <xf numFmtId="0" fontId="4" fillId="0" borderId="0" xfId="2" applyAlignment="1">
      <alignment vertical="center" wrapText="1"/>
    </xf>
    <xf numFmtId="0" fontId="0" fillId="0" borderId="60" xfId="0" applyBorder="1"/>
    <xf numFmtId="0" fontId="12" fillId="0" borderId="0" xfId="7" applyFont="1" applyAlignment="1">
      <alignment horizontal="right" vertical="center"/>
    </xf>
    <xf numFmtId="0" fontId="45" fillId="0" borderId="0" xfId="7" applyFont="1" applyAlignment="1">
      <alignment vertical="center"/>
    </xf>
    <xf numFmtId="0" fontId="46" fillId="0" borderId="0" xfId="4" applyFont="1" applyAlignment="1">
      <alignment vertical="center"/>
    </xf>
    <xf numFmtId="0" fontId="24" fillId="0" borderId="0" xfId="7" applyFont="1" applyAlignment="1">
      <alignment vertical="center"/>
    </xf>
    <xf numFmtId="0" fontId="2" fillId="0" borderId="0" xfId="0" applyFont="1"/>
    <xf numFmtId="0" fontId="2" fillId="0" borderId="60" xfId="0" applyFont="1" applyBorder="1"/>
    <xf numFmtId="0" fontId="12" fillId="0" borderId="1" xfId="7" applyFont="1" applyBorder="1" applyAlignment="1">
      <alignment wrapText="1"/>
    </xf>
    <xf numFmtId="0" fontId="16" fillId="0" borderId="19" xfId="4" applyFont="1" applyBorder="1" applyAlignment="1">
      <alignment horizontal="left" vertical="center" wrapText="1"/>
    </xf>
    <xf numFmtId="3" fontId="9" fillId="0" borderId="0" xfId="4" applyNumberFormat="1" applyFont="1" applyAlignment="1" applyProtection="1">
      <alignment horizontal="center" wrapText="1"/>
      <protection locked="0"/>
    </xf>
    <xf numFmtId="0" fontId="48" fillId="3" borderId="0" xfId="0" applyFont="1" applyFill="1"/>
    <xf numFmtId="0" fontId="24" fillId="0" borderId="0" xfId="0" applyFont="1"/>
    <xf numFmtId="0" fontId="49" fillId="0" borderId="0" xfId="2" applyFont="1" applyAlignment="1"/>
    <xf numFmtId="0" fontId="52" fillId="0" borderId="0" xfId="0" applyFo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52" fillId="3" borderId="0" xfId="2" applyFont="1" applyFill="1" applyAlignment="1"/>
    <xf numFmtId="0" fontId="37" fillId="3" borderId="0" xfId="0" applyFont="1" applyFill="1" applyAlignment="1">
      <alignment wrapText="1"/>
    </xf>
    <xf numFmtId="0" fontId="24" fillId="3" borderId="0" xfId="0" applyFont="1" applyFill="1" applyAlignment="1">
      <alignment vertical="center" wrapText="1"/>
    </xf>
    <xf numFmtId="0" fontId="24" fillId="3" borderId="0" xfId="0" applyFont="1" applyFill="1"/>
    <xf numFmtId="0" fontId="54" fillId="3" borderId="0" xfId="0" applyFont="1" applyFill="1"/>
    <xf numFmtId="0" fontId="55" fillId="3" borderId="0" xfId="0" applyFont="1" applyFill="1"/>
    <xf numFmtId="0" fontId="54" fillId="0" borderId="0" xfId="0" applyFont="1" applyAlignment="1">
      <alignment horizontal="center"/>
    </xf>
    <xf numFmtId="0" fontId="54" fillId="0" borderId="0" xfId="0" applyFont="1"/>
    <xf numFmtId="0" fontId="24" fillId="0" borderId="0" xfId="0" applyFont="1" applyAlignment="1">
      <alignment vertical="top"/>
    </xf>
    <xf numFmtId="0" fontId="52" fillId="0" borderId="0" xfId="0" applyFont="1" applyAlignment="1">
      <alignment vertical="top"/>
    </xf>
    <xf numFmtId="3" fontId="52"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8" applyNumberFormat="1" applyFont="1" applyFill="1" applyBorder="1" applyAlignment="1">
      <alignment horizontal="center" vertical="center"/>
    </xf>
    <xf numFmtId="3" fontId="9" fillId="5" borderId="1" xfId="8" applyNumberFormat="1" applyFont="1" applyFill="1" applyBorder="1" applyAlignment="1">
      <alignment horizontal="center" vertical="center"/>
    </xf>
    <xf numFmtId="3" fontId="9" fillId="5" borderId="15" xfId="8"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8" applyNumberFormat="1" applyFont="1" applyFill="1" applyBorder="1" applyAlignment="1">
      <alignment horizontal="center" vertical="center"/>
    </xf>
    <xf numFmtId="3" fontId="16" fillId="5" borderId="17" xfId="8" applyNumberFormat="1" applyFont="1" applyFill="1" applyBorder="1" applyAlignment="1">
      <alignment horizontal="center" vertical="center"/>
    </xf>
    <xf numFmtId="3" fontId="16" fillId="5" borderId="18" xfId="8" applyNumberFormat="1" applyFont="1" applyFill="1" applyBorder="1" applyAlignment="1">
      <alignment horizontal="center" vertical="center"/>
    </xf>
    <xf numFmtId="0" fontId="44" fillId="0" borderId="0" xfId="4" applyFont="1" applyAlignment="1">
      <alignment horizontal="center" vertical="center" wrapText="1"/>
    </xf>
    <xf numFmtId="0" fontId="56" fillId="0" borderId="0" xfId="0" applyFont="1" applyAlignment="1">
      <alignment horizontal="center" vertical="center"/>
    </xf>
    <xf numFmtId="0" fontId="54" fillId="0" borderId="0" xfId="0" applyFont="1" applyAlignment="1">
      <alignment horizontal="center" vertical="center"/>
    </xf>
    <xf numFmtId="0" fontId="44" fillId="0" borderId="0" xfId="4"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54" fillId="0" borderId="0" xfId="0" applyNumberFormat="1" applyFont="1" applyAlignment="1">
      <alignment horizontal="center" vertical="center"/>
    </xf>
    <xf numFmtId="3" fontId="54"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52" fillId="3" borderId="0" xfId="0" applyFont="1" applyFill="1"/>
    <xf numFmtId="0" fontId="54"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7" xfId="0" applyNumberFormat="1" applyFont="1" applyFill="1" applyBorder="1" applyAlignment="1">
      <alignment horizontal="center" vertical="center"/>
    </xf>
    <xf numFmtId="3" fontId="24" fillId="3" borderId="4" xfId="0" applyNumberFormat="1" applyFont="1" applyFill="1" applyBorder="1" applyAlignment="1">
      <alignment horizontal="center" vertical="center"/>
    </xf>
    <xf numFmtId="3" fontId="24" fillId="3" borderId="28" xfId="0" applyNumberFormat="1" applyFont="1" applyFill="1" applyBorder="1" applyAlignment="1">
      <alignment horizontal="center" vertical="center"/>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3" fontId="24" fillId="3" borderId="14" xfId="0" applyNumberFormat="1" applyFont="1" applyFill="1" applyBorder="1" applyAlignment="1">
      <alignment horizontal="center" vertical="center"/>
    </xf>
    <xf numFmtId="3" fontId="24" fillId="3" borderId="0" xfId="0" applyNumberFormat="1" applyFont="1" applyFill="1" applyAlignment="1">
      <alignment horizontal="center" vertical="center"/>
    </xf>
    <xf numFmtId="3" fontId="24" fillId="3" borderId="33" xfId="0" applyNumberFormat="1" applyFont="1" applyFill="1" applyBorder="1" applyAlignment="1">
      <alignment horizontal="center" vertical="center"/>
    </xf>
    <xf numFmtId="0" fontId="54" fillId="4" borderId="14" xfId="0" applyFont="1" applyFill="1" applyBorder="1"/>
    <xf numFmtId="0" fontId="52"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8" applyNumberFormat="1" applyFont="1" applyFill="1" applyBorder="1" applyAlignment="1">
      <alignment horizontal="center" vertical="center"/>
    </xf>
    <xf numFmtId="3" fontId="16" fillId="5" borderId="37" xfId="8" applyNumberFormat="1" applyFont="1" applyFill="1" applyBorder="1" applyAlignment="1">
      <alignment horizontal="center" vertical="center"/>
    </xf>
    <xf numFmtId="0" fontId="54" fillId="0" borderId="0" xfId="0" applyFont="1" applyAlignment="1">
      <alignmen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3" fontId="24" fillId="3" borderId="29" xfId="0" applyNumberFormat="1" applyFont="1" applyFill="1" applyBorder="1" applyAlignment="1">
      <alignment horizontal="center"/>
    </xf>
    <xf numFmtId="3" fontId="24" fillId="3" borderId="1" xfId="0" applyNumberFormat="1" applyFont="1" applyFill="1" applyBorder="1" applyAlignment="1">
      <alignment horizontal="center"/>
    </xf>
    <xf numFmtId="3" fontId="24" fillId="3" borderId="15" xfId="0" applyNumberFormat="1" applyFont="1" applyFill="1" applyBorder="1" applyAlignment="1">
      <alignment horizontal="center"/>
    </xf>
    <xf numFmtId="3" fontId="24" fillId="3" borderId="3" xfId="0" applyNumberFormat="1" applyFont="1" applyFill="1" applyBorder="1" applyAlignment="1">
      <alignment horizontal="center"/>
    </xf>
    <xf numFmtId="0" fontId="24" fillId="9" borderId="11" xfId="7" applyFont="1" applyFill="1" applyBorder="1" applyAlignment="1">
      <alignment horizontal="left" vertical="top"/>
    </xf>
    <xf numFmtId="0" fontId="37" fillId="9" borderId="12" xfId="7" applyFont="1" applyFill="1" applyBorder="1" applyAlignment="1">
      <alignment horizontal="center" vertical="center"/>
    </xf>
    <xf numFmtId="0" fontId="37" fillId="9" borderId="13" xfId="7"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37" fillId="9" borderId="11" xfId="7" applyFont="1" applyFill="1" applyBorder="1" applyAlignment="1">
      <alignment horizontal="left" vertical="center"/>
    </xf>
    <xf numFmtId="0" fontId="24" fillId="9" borderId="12" xfId="7" applyFont="1" applyFill="1" applyBorder="1" applyAlignment="1">
      <alignment horizontal="center" vertical="center"/>
    </xf>
    <xf numFmtId="0" fontId="24" fillId="9" borderId="13" xfId="7" applyFont="1" applyFill="1" applyBorder="1" applyAlignment="1">
      <alignment horizontal="center" vertical="center"/>
    </xf>
    <xf numFmtId="0" fontId="24" fillId="0" borderId="11" xfId="7" applyFont="1" applyBorder="1" applyAlignment="1">
      <alignment horizontal="left" vertical="center"/>
    </xf>
    <xf numFmtId="3" fontId="24" fillId="0" borderId="31" xfId="7" applyNumberFormat="1" applyFont="1" applyBorder="1" applyAlignment="1">
      <alignment horizontal="center" vertical="center"/>
    </xf>
    <xf numFmtId="3" fontId="24" fillId="0" borderId="32" xfId="7" applyNumberFormat="1" applyFont="1" applyBorder="1" applyAlignment="1">
      <alignment horizontal="center" vertical="center"/>
    </xf>
    <xf numFmtId="0" fontId="24" fillId="0" borderId="14" xfId="7" applyFont="1" applyBorder="1" applyAlignment="1">
      <alignment horizontal="left" vertical="center"/>
    </xf>
    <xf numFmtId="3" fontId="24" fillId="0" borderId="1" xfId="7" applyNumberFormat="1" applyFont="1" applyBorder="1" applyAlignment="1">
      <alignment horizontal="center" vertical="center"/>
    </xf>
    <xf numFmtId="3" fontId="24" fillId="0" borderId="15" xfId="7" applyNumberFormat="1" applyFont="1" applyBorder="1" applyAlignment="1">
      <alignment horizontal="center" vertical="center"/>
    </xf>
    <xf numFmtId="0" fontId="24" fillId="0" borderId="14" xfId="7" applyFont="1" applyBorder="1" applyAlignment="1">
      <alignment horizontal="left" vertical="center" indent="3"/>
    </xf>
    <xf numFmtId="3" fontId="24" fillId="0" borderId="19" xfId="7" applyNumberFormat="1" applyFont="1" applyBorder="1" applyAlignment="1">
      <alignment horizontal="center" vertical="center"/>
    </xf>
    <xf numFmtId="3" fontId="24" fillId="0" borderId="35" xfId="7" applyNumberFormat="1" applyFont="1" applyBorder="1" applyAlignment="1">
      <alignment horizontal="center" vertical="center"/>
    </xf>
    <xf numFmtId="0" fontId="37" fillId="0" borderId="16" xfId="7" applyFont="1" applyBorder="1" applyAlignment="1">
      <alignment horizontal="left" vertical="center"/>
    </xf>
    <xf numFmtId="3" fontId="37" fillId="0" borderId="17" xfId="7" applyNumberFormat="1" applyFont="1" applyBorder="1" applyAlignment="1">
      <alignment horizontal="center" vertical="center"/>
    </xf>
    <xf numFmtId="3" fontId="37" fillId="0" borderId="18" xfId="7" applyNumberFormat="1" applyFont="1" applyBorder="1" applyAlignment="1">
      <alignment horizontal="center" vertical="center"/>
    </xf>
    <xf numFmtId="0" fontId="37" fillId="9" borderId="14" xfId="7" applyFont="1" applyFill="1" applyBorder="1" applyAlignment="1">
      <alignment horizontal="left" vertical="center"/>
    </xf>
    <xf numFmtId="3" fontId="24" fillId="9" borderId="0" xfId="7" applyNumberFormat="1" applyFont="1" applyFill="1" applyAlignment="1">
      <alignment horizontal="center" vertical="center"/>
    </xf>
    <xf numFmtId="3" fontId="24" fillId="9" borderId="33" xfId="7" applyNumberFormat="1" applyFont="1" applyFill="1" applyBorder="1" applyAlignment="1">
      <alignment horizontal="center" vertical="center"/>
    </xf>
    <xf numFmtId="0" fontId="54" fillId="0" borderId="0" xfId="0" applyFont="1" applyAlignment="1">
      <alignment horizontal="left" indent="2"/>
    </xf>
    <xf numFmtId="0" fontId="37" fillId="9" borderId="7" xfId="7" applyFont="1" applyFill="1" applyBorder="1" applyAlignment="1">
      <alignment horizontal="left" vertical="center"/>
    </xf>
    <xf numFmtId="0" fontId="24" fillId="9" borderId="8" xfId="7" applyFont="1" applyFill="1" applyBorder="1" applyAlignment="1">
      <alignment horizontal="center" vertical="center"/>
    </xf>
    <xf numFmtId="0" fontId="24" fillId="9" borderId="9" xfId="7" applyFont="1" applyFill="1" applyBorder="1" applyAlignment="1">
      <alignment horizontal="center" vertical="center"/>
    </xf>
    <xf numFmtId="1" fontId="24" fillId="0" borderId="31" xfId="7" applyNumberFormat="1" applyFont="1" applyBorder="1" applyAlignment="1">
      <alignment horizontal="center" vertical="center"/>
    </xf>
    <xf numFmtId="1" fontId="24" fillId="0" borderId="32" xfId="7" applyNumberFormat="1" applyFont="1" applyBorder="1" applyAlignment="1">
      <alignment horizontal="center" vertical="center"/>
    </xf>
    <xf numFmtId="0" fontId="24" fillId="0" borderId="14" xfId="7" applyFont="1" applyBorder="1" applyAlignment="1">
      <alignment horizontal="left" vertical="center" wrapText="1"/>
    </xf>
    <xf numFmtId="1" fontId="24" fillId="0" borderId="1" xfId="7" applyNumberFormat="1" applyFont="1" applyBorder="1" applyAlignment="1">
      <alignment horizontal="center" vertical="center"/>
    </xf>
    <xf numFmtId="3" fontId="24" fillId="0" borderId="15" xfId="0" applyNumberFormat="1" applyFont="1" applyBorder="1" applyAlignment="1">
      <alignment horizontal="center" wrapText="1"/>
    </xf>
    <xf numFmtId="0" fontId="37" fillId="0" borderId="14" xfId="7" applyFont="1" applyBorder="1" applyAlignment="1">
      <alignment horizontal="left" vertical="center"/>
    </xf>
    <xf numFmtId="1" fontId="24" fillId="9" borderId="8" xfId="7" applyNumberFormat="1" applyFont="1" applyFill="1" applyBorder="1" applyAlignment="1">
      <alignment horizontal="center" vertical="center"/>
    </xf>
    <xf numFmtId="1" fontId="24" fillId="9" borderId="9" xfId="7" applyNumberFormat="1" applyFont="1" applyFill="1" applyBorder="1" applyAlignment="1">
      <alignment horizontal="center" vertical="center"/>
    </xf>
    <xf numFmtId="1" fontId="24" fillId="0" borderId="4" xfId="7" applyNumberFormat="1" applyFont="1" applyBorder="1" applyAlignment="1">
      <alignment horizontal="center" vertical="center"/>
    </xf>
    <xf numFmtId="1" fontId="24" fillId="0" borderId="28" xfId="7" applyNumberFormat="1" applyFont="1" applyBorder="1" applyAlignment="1">
      <alignment horizontal="center" vertical="center"/>
    </xf>
    <xf numFmtId="1" fontId="24" fillId="0" borderId="15" xfId="7" applyNumberFormat="1" applyFont="1" applyBorder="1" applyAlignment="1">
      <alignment horizontal="center" vertical="center"/>
    </xf>
    <xf numFmtId="3" fontId="24" fillId="3" borderId="14" xfId="0" applyNumberFormat="1" applyFont="1" applyFill="1" applyBorder="1" applyAlignment="1">
      <alignment horizontal="center"/>
    </xf>
    <xf numFmtId="3" fontId="24" fillId="3" borderId="0" xfId="0" applyNumberFormat="1" applyFont="1" applyFill="1" applyAlignment="1">
      <alignment horizontal="center"/>
    </xf>
    <xf numFmtId="3" fontId="24" fillId="3" borderId="33" xfId="0" applyNumberFormat="1" applyFont="1" applyFill="1" applyBorder="1" applyAlignment="1">
      <alignment horizontal="center"/>
    </xf>
    <xf numFmtId="0" fontId="52" fillId="0" borderId="0" xfId="2" applyFont="1"/>
    <xf numFmtId="0" fontId="52" fillId="3" borderId="0" xfId="2" quotePrefix="1" applyFont="1" applyFill="1"/>
    <xf numFmtId="0" fontId="15" fillId="6" borderId="0" xfId="5" applyFont="1" applyFill="1" applyAlignment="1">
      <alignment horizontal="center" vertical="center"/>
    </xf>
    <xf numFmtId="4" fontId="12" fillId="0" borderId="0" xfId="7" applyNumberFormat="1" applyFont="1" applyAlignment="1">
      <alignment vertical="center"/>
    </xf>
    <xf numFmtId="0" fontId="37" fillId="9" borderId="61" xfId="0" applyFont="1" applyFill="1" applyBorder="1" applyAlignment="1">
      <alignment horizontal="right" vertical="center" indent="2"/>
    </xf>
    <xf numFmtId="3" fontId="16" fillId="3" borderId="36" xfId="8" applyNumberFormat="1" applyFont="1" applyFill="1" applyBorder="1" applyAlignment="1">
      <alignment horizontal="center" vertical="center"/>
    </xf>
    <xf numFmtId="3" fontId="16" fillId="3" borderId="17" xfId="8" applyNumberFormat="1" applyFont="1" applyFill="1" applyBorder="1" applyAlignment="1">
      <alignment horizontal="center" vertical="center"/>
    </xf>
    <xf numFmtId="3" fontId="16" fillId="3" borderId="18" xfId="8" applyNumberFormat="1" applyFont="1" applyFill="1" applyBorder="1" applyAlignment="1">
      <alignment horizontal="center" vertical="center"/>
    </xf>
    <xf numFmtId="3" fontId="16" fillId="3" borderId="30" xfId="8" applyNumberFormat="1" applyFont="1" applyFill="1" applyBorder="1" applyAlignment="1">
      <alignment horizontal="center" vertical="center"/>
    </xf>
    <xf numFmtId="0" fontId="37" fillId="9" borderId="65" xfId="0" applyFont="1" applyFill="1" applyBorder="1" applyAlignment="1">
      <alignment horizontal="right"/>
    </xf>
    <xf numFmtId="0" fontId="37" fillId="9" borderId="62" xfId="0" applyFont="1" applyFill="1" applyBorder="1" applyAlignment="1">
      <alignment horizontal="right"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9" fontId="24" fillId="5" borderId="29" xfId="1" applyFont="1" applyFill="1" applyBorder="1" applyAlignment="1">
      <alignment horizontal="center" vertical="center"/>
    </xf>
    <xf numFmtId="9" fontId="24" fillId="5" borderId="1" xfId="1" applyFont="1" applyFill="1" applyBorder="1" applyAlignment="1">
      <alignment horizontal="center" vertical="center"/>
    </xf>
    <xf numFmtId="9" fontId="24" fillId="5" borderId="15" xfId="1" applyFont="1" applyFill="1" applyBorder="1" applyAlignment="1">
      <alignment horizontal="center" vertical="center"/>
    </xf>
    <xf numFmtId="9" fontId="24" fillId="5" borderId="3" xfId="1" applyFont="1" applyFill="1" applyBorder="1" applyAlignment="1">
      <alignment horizontal="center" vertical="center"/>
    </xf>
    <xf numFmtId="0" fontId="58" fillId="0" borderId="22" xfId="2" applyFont="1" applyBorder="1" applyAlignment="1">
      <alignment horizontal="center" vertical="center"/>
    </xf>
    <xf numFmtId="0" fontId="58" fillId="0" borderId="40" xfId="2" applyFont="1" applyBorder="1" applyAlignment="1">
      <alignment horizontal="center" vertical="center"/>
    </xf>
    <xf numFmtId="3" fontId="24" fillId="3" borderId="66" xfId="0" applyNumberFormat="1" applyFont="1" applyFill="1" applyBorder="1" applyAlignment="1">
      <alignment horizontal="center"/>
    </xf>
    <xf numFmtId="3" fontId="24" fillId="3" borderId="4" xfId="0" applyNumberFormat="1" applyFont="1" applyFill="1" applyBorder="1" applyAlignment="1">
      <alignment horizontal="center"/>
    </xf>
    <xf numFmtId="3" fontId="24" fillId="3" borderId="67" xfId="0" applyNumberFormat="1" applyFont="1" applyFill="1" applyBorder="1" applyAlignment="1">
      <alignment horizontal="center"/>
    </xf>
    <xf numFmtId="3" fontId="24" fillId="3" borderId="23" xfId="0" applyNumberFormat="1" applyFont="1" applyFill="1" applyBorder="1" applyAlignment="1">
      <alignment horizontal="center"/>
    </xf>
    <xf numFmtId="1" fontId="24" fillId="6" borderId="46" xfId="0" applyNumberFormat="1" applyFont="1" applyFill="1" applyBorder="1" applyAlignment="1" applyProtection="1">
      <alignment horizontal="center" wrapText="1"/>
      <protection locked="0"/>
    </xf>
    <xf numFmtId="1" fontId="24" fillId="6" borderId="50"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56"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7"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7" applyNumberFormat="1" applyFont="1" applyAlignment="1">
      <alignment horizontal="center" wrapText="1"/>
    </xf>
    <xf numFmtId="1" fontId="9" fillId="0" borderId="4" xfId="0" applyNumberFormat="1" applyFont="1" applyBorder="1" applyAlignment="1">
      <alignment horizontal="center" wrapText="1"/>
    </xf>
    <xf numFmtId="1" fontId="9" fillId="0" borderId="39" xfId="0" applyNumberFormat="1" applyFont="1" applyBorder="1" applyAlignment="1">
      <alignment horizontal="center" wrapText="1"/>
    </xf>
    <xf numFmtId="1" fontId="9" fillId="0" borderId="40"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5" xfId="0" applyNumberFormat="1" applyFont="1" applyFill="1" applyBorder="1" applyAlignment="1" applyProtection="1">
      <alignment horizontal="center" wrapText="1"/>
      <protection locked="0"/>
    </xf>
    <xf numFmtId="1" fontId="24" fillId="6" borderId="47"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24" fillId="5" borderId="49" xfId="0" applyNumberFormat="1" applyFont="1" applyFill="1" applyBorder="1" applyAlignment="1">
      <alignment horizontal="center" wrapText="1"/>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5" quotePrefix="1" applyNumberFormat="1" applyFont="1" applyFill="1" applyBorder="1" applyAlignment="1">
      <alignment horizontal="center" wrapText="1"/>
    </xf>
    <xf numFmtId="1" fontId="40" fillId="0" borderId="10" xfId="12"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10" xfId="14" quotePrefix="1" applyNumberFormat="1" applyFont="1" applyFill="1" applyBorder="1" applyAlignment="1">
      <alignment horizontal="center" wrapText="1"/>
    </xf>
    <xf numFmtId="1" fontId="17" fillId="0" borderId="0" xfId="14"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1"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24" fillId="6" borderId="59" xfId="0" applyNumberFormat="1" applyFont="1" applyFill="1" applyBorder="1" applyAlignment="1" applyProtection="1">
      <alignment horizontal="center" wrapText="1"/>
      <protection locked="0"/>
    </xf>
    <xf numFmtId="1" fontId="9" fillId="0" borderId="0" xfId="4" applyNumberFormat="1" applyFont="1" applyAlignment="1">
      <alignment horizontal="center" wrapText="1"/>
    </xf>
    <xf numFmtId="1" fontId="16" fillId="0" borderId="0" xfId="4" applyNumberFormat="1" applyFont="1" applyAlignment="1">
      <alignment horizontal="center" wrapText="1"/>
    </xf>
    <xf numFmtId="1" fontId="9" fillId="6" borderId="6" xfId="4" applyNumberFormat="1" applyFont="1" applyFill="1" applyBorder="1" applyAlignment="1" applyProtection="1">
      <alignment horizontal="center" wrapText="1"/>
      <protection locked="0"/>
    </xf>
    <xf numFmtId="1" fontId="9" fillId="5" borderId="6" xfId="4" applyNumberFormat="1" applyFont="1" applyFill="1" applyBorder="1" applyAlignment="1" applyProtection="1">
      <alignment horizontal="center" wrapText="1"/>
      <protection locked="0"/>
    </xf>
    <xf numFmtId="0" fontId="38" fillId="0" borderId="0" xfId="0" applyFont="1" applyAlignment="1">
      <alignment horizontal="left" wrapText="1"/>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4" xfId="0" applyNumberFormat="1" applyFont="1" applyFill="1" applyBorder="1" applyAlignment="1">
      <alignment horizontal="center"/>
    </xf>
    <xf numFmtId="0" fontId="16" fillId="0" borderId="1" xfId="4" applyFont="1" applyBorder="1"/>
    <xf numFmtId="0" fontId="59" fillId="4" borderId="14" xfId="0" applyFont="1" applyFill="1" applyBorder="1"/>
    <xf numFmtId="0" fontId="9" fillId="4" borderId="0" xfId="0" applyFont="1" applyFill="1" applyAlignment="1">
      <alignment horizontal="right" vertical="center" indent="2"/>
    </xf>
    <xf numFmtId="3" fontId="9" fillId="3" borderId="34" xfId="8" applyNumberFormat="1" applyFont="1" applyFill="1" applyBorder="1" applyAlignment="1">
      <alignment horizontal="center" vertical="center"/>
    </xf>
    <xf numFmtId="3" fontId="9" fillId="3" borderId="19" xfId="8" applyNumberFormat="1" applyFont="1" applyFill="1" applyBorder="1" applyAlignment="1">
      <alignment horizontal="center" vertical="center"/>
    </xf>
    <xf numFmtId="3" fontId="9" fillId="5" borderId="35" xfId="8" applyNumberFormat="1" applyFont="1" applyFill="1" applyBorder="1" applyAlignment="1">
      <alignment horizontal="center" vertical="center"/>
    </xf>
    <xf numFmtId="0" fontId="59"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9" fillId="0" borderId="0" xfId="0" applyFont="1"/>
    <xf numFmtId="0" fontId="9" fillId="0" borderId="0" xfId="0" applyFont="1"/>
    <xf numFmtId="3" fontId="9" fillId="5" borderId="1" xfId="3" applyNumberFormat="1" applyFont="1" applyFill="1" applyBorder="1" applyAlignment="1">
      <alignment vertical="center"/>
    </xf>
    <xf numFmtId="0" fontId="24" fillId="4" borderId="1" xfId="0" applyFont="1" applyFill="1" applyBorder="1"/>
    <xf numFmtId="0" fontId="24" fillId="0" borderId="4" xfId="0" applyFont="1" applyBorder="1"/>
    <xf numFmtId="0" fontId="50" fillId="0" borderId="0" xfId="0" applyFont="1"/>
    <xf numFmtId="0" fontId="37" fillId="4" borderId="0" xfId="0" applyFont="1" applyFill="1"/>
    <xf numFmtId="0" fontId="51" fillId="4" borderId="0" xfId="0" applyFont="1" applyFill="1"/>
    <xf numFmtId="0" fontId="24" fillId="0" borderId="0" xfId="0" applyFont="1"/>
    <xf numFmtId="0" fontId="52" fillId="0" borderId="0" xfId="0" applyFont="1"/>
    <xf numFmtId="0" fontId="49" fillId="0" borderId="0" xfId="2" applyFont="1" applyAlignment="1"/>
    <xf numFmtId="0" fontId="48" fillId="2" borderId="0" xfId="0" applyFont="1" applyFill="1"/>
    <xf numFmtId="0" fontId="5" fillId="3" borderId="0" xfId="0" applyFont="1" applyFill="1"/>
    <xf numFmtId="0" fontId="24" fillId="0" borderId="5" xfId="0" applyFont="1" applyBorder="1" applyAlignment="1">
      <alignment wrapText="1"/>
    </xf>
    <xf numFmtId="0" fontId="24" fillId="3" borderId="0" xfId="0" applyFont="1" applyFill="1" applyAlignment="1">
      <alignment vertical="center" wrapText="1"/>
    </xf>
    <xf numFmtId="0" fontId="24" fillId="3" borderId="0" xfId="0" applyFont="1" applyFill="1" applyAlignment="1">
      <alignment wrapText="1"/>
    </xf>
    <xf numFmtId="0" fontId="24" fillId="0" borderId="0" xfId="0" applyFont="1" applyAlignment="1">
      <alignment wrapText="1"/>
    </xf>
    <xf numFmtId="0" fontId="53" fillId="3" borderId="0" xfId="2" quotePrefix="1" applyFont="1" applyFill="1" applyAlignment="1"/>
    <xf numFmtId="0" fontId="9" fillId="3" borderId="0" xfId="0" applyFont="1" applyFill="1" applyAlignment="1">
      <alignment wrapText="1"/>
    </xf>
    <xf numFmtId="0" fontId="24" fillId="3" borderId="0" xfId="0" applyFont="1" applyFill="1"/>
    <xf numFmtId="0" fontId="52" fillId="3" borderId="0" xfId="2" applyFont="1" applyFill="1" applyAlignment="1"/>
    <xf numFmtId="0" fontId="19" fillId="4" borderId="7" xfId="7" applyFont="1" applyFill="1" applyBorder="1" applyAlignment="1">
      <alignment horizontal="center" vertical="center" wrapText="1"/>
    </xf>
    <xf numFmtId="0" fontId="19" fillId="4" borderId="8" xfId="7" applyFont="1" applyFill="1" applyBorder="1" applyAlignment="1">
      <alignment horizontal="center" vertical="center" wrapText="1"/>
    </xf>
    <xf numFmtId="0" fontId="19" fillId="4" borderId="9" xfId="7" applyFont="1" applyFill="1" applyBorder="1" applyAlignment="1">
      <alignment horizontal="center" vertical="center" wrapText="1"/>
    </xf>
    <xf numFmtId="0" fontId="47" fillId="0" borderId="20" xfId="4" applyFont="1" applyBorder="1"/>
    <xf numFmtId="0" fontId="47" fillId="0" borderId="2" xfId="4" applyFont="1" applyBorder="1"/>
    <xf numFmtId="0" fontId="47" fillId="0" borderId="3" xfId="4" applyFont="1" applyBorder="1"/>
    <xf numFmtId="0" fontId="11" fillId="0" borderId="20" xfId="9" applyFont="1" applyBorder="1" applyAlignment="1">
      <alignment horizontal="center" vertical="center" wrapText="1"/>
    </xf>
    <xf numFmtId="0" fontId="11" fillId="0" borderId="2" xfId="9" applyFont="1" applyBorder="1" applyAlignment="1">
      <alignment horizontal="center" vertical="center" wrapText="1"/>
    </xf>
    <xf numFmtId="0" fontId="11" fillId="0" borderId="3" xfId="9" applyFont="1" applyBorder="1" applyAlignment="1">
      <alignment horizontal="center" vertical="center" wrapText="1"/>
    </xf>
    <xf numFmtId="0" fontId="15" fillId="6" borderId="0" xfId="4" applyFont="1" applyFill="1" applyAlignment="1">
      <alignment horizontal="center" vertical="center"/>
    </xf>
    <xf numFmtId="0" fontId="11" fillId="0" borderId="0" xfId="9"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38" fillId="0" borderId="38" xfId="0" applyFont="1" applyBorder="1" applyAlignment="1">
      <alignment vertical="center" wrapText="1"/>
    </xf>
    <xf numFmtId="0" fontId="38" fillId="0" borderId="5" xfId="0" applyFont="1" applyBorder="1" applyAlignment="1">
      <alignment vertical="center" wrapText="1"/>
    </xf>
    <xf numFmtId="0" fontId="38" fillId="0" borderId="39" xfId="0" applyFont="1" applyBorder="1" applyAlignment="1">
      <alignment vertical="center" wrapText="1"/>
    </xf>
    <xf numFmtId="0" fontId="38" fillId="0" borderId="23" xfId="0" applyFont="1" applyBorder="1" applyAlignment="1">
      <alignment vertical="center" wrapText="1"/>
    </xf>
    <xf numFmtId="0" fontId="12" fillId="0" borderId="0" xfId="7" applyFont="1" applyAlignment="1">
      <alignment horizontal="left" vertical="center" wrapText="1"/>
    </xf>
    <xf numFmtId="0" fontId="12" fillId="0" borderId="0" xfId="7" applyFont="1" applyAlignment="1">
      <alignment vertical="center" wrapText="1"/>
    </xf>
    <xf numFmtId="0" fontId="12" fillId="0" borderId="0" xfId="7" applyFont="1" applyAlignment="1">
      <alignment wrapText="1"/>
    </xf>
    <xf numFmtId="0" fontId="45" fillId="0" borderId="20" xfId="7" applyFont="1" applyBorder="1"/>
    <xf numFmtId="0" fontId="45" fillId="0" borderId="2" xfId="7" applyFont="1" applyBorder="1"/>
    <xf numFmtId="0" fontId="45" fillId="0" borderId="3" xfId="7" applyFont="1" applyBorder="1"/>
  </cellXfs>
  <cellStyles count="17">
    <cellStyle name="DPMRowTab1" xfId="11" xr:uid="{BFBEAD1B-89CD-487B-9660-C4CDEDB2349E}"/>
    <cellStyle name="DPMRowTab2" xfId="12" xr:uid="{43CC36E5-5D73-4BCD-A6D9-CEE539AE4C11}"/>
    <cellStyle name="DPMRowTab3" xfId="13" xr:uid="{A7C75B11-02A7-4B64-A652-7CF7EBFC3F8D}"/>
    <cellStyle name="DPMRowTab4" xfId="14" xr:uid="{2F44B150-9540-48A6-9735-31FB2C089C4D}"/>
    <cellStyle name="DPMRowTab5" xfId="15" xr:uid="{B6CC4727-F578-4A4F-AD6D-D7AD3AAC0BF2}"/>
    <cellStyle name="DPMRowTab6" xfId="16" xr:uid="{AA2C0FE3-FDF6-4D48-BC03-CCF5D8A94644}"/>
    <cellStyle name="Hyperlinkki" xfId="2" builtinId="8"/>
    <cellStyle name="Normaali" xfId="0" builtinId="0"/>
    <cellStyle name="Normaali_A_L1_s 2" xfId="8" xr:uid="{5C018ABC-18A2-4495-BC56-D465F3A9B970}"/>
    <cellStyle name="Normaali_A_L1_s 3" xfId="6" xr:uid="{92E89D52-7FF8-4D3A-BBC1-C78939AF496E}"/>
    <cellStyle name="Normaali_A_L2b_s" xfId="3" xr:uid="{FBBB9848-18C5-4F39-9C57-A63A19E71B33}"/>
    <cellStyle name="Normal 2" xfId="7" xr:uid="{62ABF8CD-E981-4F0F-ADA4-76A9B8AD6FAF}"/>
    <cellStyle name="Normal 2 2" xfId="9" xr:uid="{F7FACA0F-6157-4C20-AE88-8CD213E4F2AA}"/>
    <cellStyle name="Normal 3" xfId="4" xr:uid="{801C7C64-FF93-425D-AA2E-682D11E196D4}"/>
    <cellStyle name="Normal_Corep_taulukot_kaikki_1_1_0" xfId="10" xr:uid="{46E2EEEB-F394-44E9-8D17-82BA5752ACD8}"/>
    <cellStyle name="Normal_M_Tables" xfId="5" xr:uid="{6600EBB1-1448-41E4-AD2E-71751E6B46BC}"/>
    <cellStyle name="Prosenttia" xfId="1" builtinId="5"/>
  </cellStyles>
  <dxfs count="14">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rgb="FFC00000"/>
      </font>
    </dxf>
    <dxf>
      <font>
        <color theme="9" tint="-0.24994659260841701"/>
      </font>
    </dxf>
  </dxfs>
  <tableStyles count="0" defaultTableStyle="TableStyleMedium2" defaultPivotStyle="PivotStyleLight16"/>
  <colors>
    <mruColors>
      <color rgb="FFFF9999"/>
      <color rgb="FFFFB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(Kulusidonnainen)'!$B$24</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D2D2-43A0-AC4C-2A91FF7B87AD}"/>
            </c:ext>
          </c:extLst>
        </c:ser>
        <c:ser>
          <c:idx val="1"/>
          <c:order val="1"/>
          <c:tx>
            <c:strRef>
              <c:f>'Yhteenveto (Kulusidonnainen)'!$B$25</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2D2-43A0-AC4C-2A91FF7B87AD}"/>
            </c:ext>
          </c:extLst>
        </c:ser>
        <c:ser>
          <c:idx val="2"/>
          <c:order val="2"/>
          <c:tx>
            <c:strRef>
              <c:f>'Yhteenveto (Kulusidonnainen)'!$B$30</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(Kulusidonnainen)'!$C$30:$F$30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2D2-43A0-AC4C-2A91FF7B87A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(2% vaade)'!$B$24</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12C8-434D-9900-EB8BFEC24DF3}"/>
            </c:ext>
          </c:extLst>
        </c:ser>
        <c:ser>
          <c:idx val="1"/>
          <c:order val="1"/>
          <c:tx>
            <c:strRef>
              <c:f>'Yhteenveto (2% vaade)'!$B$25</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2C8-434D-9900-EB8BFEC24DF3}"/>
            </c:ext>
          </c:extLst>
        </c:ser>
        <c:ser>
          <c:idx val="2"/>
          <c:order val="2"/>
          <c:tx>
            <c:strRef>
              <c:f>'Yhteenveto (2% vaade)'!$B$28</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(2% vaade)'!$C$28:$F$28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2C8-434D-9900-EB8BFEC24DF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(2% vaade)'!$B$30</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vaade)'!$C$30:$F$30</c:f>
              <c:numCache>
                <c:formatCode>0</c:formatCode>
                <c:ptCount val="4"/>
                <c:pt idx="0">
                  <c:v>0</c:v>
                </c:pt>
                <c:pt idx="1">
                  <c:v>0</c:v>
                </c:pt>
                <c:pt idx="2">
                  <c:v>0</c:v>
                </c:pt>
                <c:pt idx="3">
                  <c:v>0</c:v>
                </c:pt>
              </c:numCache>
            </c:numRef>
          </c:val>
          <c:extLst>
            <c:ext xmlns:c16="http://schemas.microsoft.com/office/drawing/2014/chart" uri="{C3380CC4-5D6E-409C-BE32-E72D297353CC}">
              <c16:uniqueId val="{00000000-34F6-4D3D-AF9E-D0425CF1DC79}"/>
            </c:ext>
          </c:extLst>
        </c:ser>
        <c:ser>
          <c:idx val="1"/>
          <c:order val="1"/>
          <c:tx>
            <c:strRef>
              <c:f>'Yhteenveto (2% vaade)'!$B$31</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vaade)'!$C$31:$F$31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34F6-4D3D-AF9E-D0425CF1DC79}"/>
            </c:ext>
          </c:extLst>
        </c:ser>
        <c:ser>
          <c:idx val="2"/>
          <c:order val="2"/>
          <c:tx>
            <c:strRef>
              <c:f>'Yhteenveto (2% vaade)'!$B$34</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(2% vaade)'!$C$22:$F$22</c:f>
              <c:strCache>
                <c:ptCount val="4"/>
                <c:pt idx="0">
                  <c:v>2025</c:v>
                </c:pt>
                <c:pt idx="1">
                  <c:v>2026 e</c:v>
                </c:pt>
                <c:pt idx="2">
                  <c:v>2027 e</c:v>
                </c:pt>
                <c:pt idx="3">
                  <c:v>2028 e</c:v>
                </c:pt>
              </c:strCache>
            </c:strRef>
          </c:cat>
          <c:val>
            <c:numRef>
              <c:f>'Yhteenveto (2% vaade)'!$C$34:$F$34</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4F6-4D3D-AF9E-D0425CF1DC7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(2% vaade)'!$B$36</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vaade)'!$C$36:$F$36</c:f>
              <c:numCache>
                <c:formatCode>0</c:formatCode>
                <c:ptCount val="4"/>
                <c:pt idx="0">
                  <c:v>0</c:v>
                </c:pt>
                <c:pt idx="1">
                  <c:v>0</c:v>
                </c:pt>
                <c:pt idx="2">
                  <c:v>0</c:v>
                </c:pt>
                <c:pt idx="3">
                  <c:v>0</c:v>
                </c:pt>
              </c:numCache>
            </c:numRef>
          </c:val>
          <c:extLst>
            <c:ext xmlns:c16="http://schemas.microsoft.com/office/drawing/2014/chart" uri="{C3380CC4-5D6E-409C-BE32-E72D297353CC}">
              <c16:uniqueId val="{00000000-75D4-42B7-98F6-FC2E6DD6B957}"/>
            </c:ext>
          </c:extLst>
        </c:ser>
        <c:ser>
          <c:idx val="1"/>
          <c:order val="1"/>
          <c:tx>
            <c:strRef>
              <c:f>'Yhteenveto (2% vaade)'!$B$37</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(2% vaade)'!$C$22:$F$22</c:f>
              <c:strCache>
                <c:ptCount val="4"/>
                <c:pt idx="0">
                  <c:v>2025</c:v>
                </c:pt>
                <c:pt idx="1">
                  <c:v>2026 e</c:v>
                </c:pt>
                <c:pt idx="2">
                  <c:v>2027 e</c:v>
                </c:pt>
                <c:pt idx="3">
                  <c:v>2028 e</c:v>
                </c:pt>
              </c:strCache>
            </c:strRef>
          </c:cat>
          <c:val>
            <c:numRef>
              <c:f>'Yhteenveto (2% vaade)'!$C$37:$F$37</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75D4-42B7-98F6-FC2E6DD6B957}"/>
            </c:ext>
          </c:extLst>
        </c:ser>
        <c:ser>
          <c:idx val="2"/>
          <c:order val="2"/>
          <c:tx>
            <c:strRef>
              <c:f>'Yhteenveto (2% vaade)'!$B$40</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(2% vaade)'!$C$22:$F$22</c:f>
              <c:strCache>
                <c:ptCount val="4"/>
                <c:pt idx="0">
                  <c:v>2025</c:v>
                </c:pt>
                <c:pt idx="1">
                  <c:v>2026 e</c:v>
                </c:pt>
                <c:pt idx="2">
                  <c:v>2027 e</c:v>
                </c:pt>
                <c:pt idx="3">
                  <c:v>2028 e</c:v>
                </c:pt>
              </c:strCache>
            </c:strRef>
          </c:cat>
          <c:val>
            <c:numRef>
              <c:f>'Yhteenveto (2% vaade)'!$C$40:$F$40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5D4-42B7-98F6-FC2E6DD6B95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(Kulusidonnainen)'!$B$32</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6172-4AAE-8121-01F5676F5B56}"/>
            </c:ext>
          </c:extLst>
        </c:ser>
        <c:ser>
          <c:idx val="1"/>
          <c:order val="1"/>
          <c:tx>
            <c:strRef>
              <c:f>'Yhteenveto (Kulusidonnainen)'!$B$33</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6172-4AAE-8121-01F5676F5B56}"/>
            </c:ext>
          </c:extLst>
        </c:ser>
        <c:ser>
          <c:idx val="2"/>
          <c:order val="2"/>
          <c:tx>
            <c:strRef>
              <c:f>'Yhteenveto (Kulusidonnainen)'!$B$38</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(Kulusidonnainen)'!$C$22:$F$22</c:f>
              <c:strCache>
                <c:ptCount val="4"/>
                <c:pt idx="0">
                  <c:v>2025</c:v>
                </c:pt>
                <c:pt idx="1">
                  <c:v>2026 e</c:v>
                </c:pt>
                <c:pt idx="2">
                  <c:v>2027 e</c:v>
                </c:pt>
                <c:pt idx="3">
                  <c:v>2028 e</c:v>
                </c:pt>
              </c:strCache>
            </c:strRef>
          </c:cat>
          <c:val>
            <c:numRef>
              <c:f>'Yhteenveto (Kulusidonnainen)'!$C$38:$F$38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172-4AAE-8121-01F5676F5B56}"/>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(Kulusidonnainen)'!$B$40</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D1AA-43AB-A2BF-F1E6C12CD764}"/>
            </c:ext>
          </c:extLst>
        </c:ser>
        <c:ser>
          <c:idx val="1"/>
          <c:order val="1"/>
          <c:tx>
            <c:strRef>
              <c:f>'Yhteenveto (Kulusidonnainen)'!$B$41</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1AA-43AB-A2BF-F1E6C12CD764}"/>
            </c:ext>
          </c:extLst>
        </c:ser>
        <c:ser>
          <c:idx val="2"/>
          <c:order val="2"/>
          <c:tx>
            <c:strRef>
              <c:f>'Yhteenveto (Kulusidonnainen)'!$B$46</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(Kulusidonnainen)'!$C$22:$F$22</c:f>
              <c:strCache>
                <c:ptCount val="4"/>
                <c:pt idx="0">
                  <c:v>2025</c:v>
                </c:pt>
                <c:pt idx="1">
                  <c:v>2026 e</c:v>
                </c:pt>
                <c:pt idx="2">
                  <c:v>2027 e</c:v>
                </c:pt>
                <c:pt idx="3">
                  <c:v>2028 e</c:v>
                </c:pt>
              </c:strCache>
            </c:strRef>
          </c:cat>
          <c:val>
            <c:numRef>
              <c:f>'Yhteenveto (Kulusidonnainen)'!$C$46:$F$46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1AA-43AB-A2BF-F1E6C12CD76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(Maksutapahtumasid.)'!$B$25</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0867-4216-BC3B-CD5F7E93C432}"/>
            </c:ext>
          </c:extLst>
        </c:ser>
        <c:ser>
          <c:idx val="1"/>
          <c:order val="1"/>
          <c:tx>
            <c:strRef>
              <c:f>'Yhteenveto (Maksutapahtumasid.)'!$B$26</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(Maksutapahtumasid.)'!$C$26:$F$26</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0867-4216-BC3B-CD5F7E93C432}"/>
            </c:ext>
          </c:extLst>
        </c:ser>
        <c:ser>
          <c:idx val="2"/>
          <c:order val="2"/>
          <c:tx>
            <c:strRef>
              <c:f>'Yhteenveto (Maksutapahtumasid.)'!$B$31</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(Maksutapahtumasid.)'!$C$31:$F$31</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0867-4216-BC3B-CD5F7E93C432}"/>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(Maksutapahtumasid.)'!$B$33</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0-49A3-495F-8E34-4B207F98F594}"/>
            </c:ext>
          </c:extLst>
        </c:ser>
        <c:ser>
          <c:idx val="1"/>
          <c:order val="1"/>
          <c:tx>
            <c:strRef>
              <c:f>'Yhteenveto (Maksutapahtumasid.)'!$B$34</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(Maksutapahtumasid.)'!$C$34:$F$34</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49A3-495F-8E34-4B207F98F594}"/>
            </c:ext>
          </c:extLst>
        </c:ser>
        <c:ser>
          <c:idx val="2"/>
          <c:order val="2"/>
          <c:tx>
            <c:strRef>
              <c:f>'Yhteenveto (Maksutapahtumasid.)'!$B$39</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(Maksutapahtumasid.)'!$C$23:$F$23</c:f>
              <c:strCache>
                <c:ptCount val="4"/>
                <c:pt idx="0">
                  <c:v>2025</c:v>
                </c:pt>
                <c:pt idx="1">
                  <c:v>2026 e</c:v>
                </c:pt>
                <c:pt idx="2">
                  <c:v>2027 e</c:v>
                </c:pt>
                <c:pt idx="3">
                  <c:v>2028 e</c:v>
                </c:pt>
              </c:strCache>
            </c:strRef>
          </c:cat>
          <c:val>
            <c:numRef>
              <c:f>'Yhteenveto (Maksutapahtumasid.)'!$C$39:$F$39</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49A3-495F-8E34-4B207F98F5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(Maksutapahtumasid.)'!$B$41</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(Maksutapahtumasid.)'!$C$41:$F$41</c:f>
              <c:numCache>
                <c:formatCode>#,##0</c:formatCode>
                <c:ptCount val="4"/>
                <c:pt idx="0">
                  <c:v>0</c:v>
                </c:pt>
                <c:pt idx="1">
                  <c:v>0</c:v>
                </c:pt>
                <c:pt idx="2">
                  <c:v>0</c:v>
                </c:pt>
                <c:pt idx="3">
                  <c:v>0</c:v>
                </c:pt>
              </c:numCache>
            </c:numRef>
          </c:val>
          <c:extLst>
            <c:ext xmlns:c16="http://schemas.microsoft.com/office/drawing/2014/chart" uri="{C3380CC4-5D6E-409C-BE32-E72D297353CC}">
              <c16:uniqueId val="{00000000-520E-4037-9DB2-68D487B7A77B}"/>
            </c:ext>
          </c:extLst>
        </c:ser>
        <c:ser>
          <c:idx val="1"/>
          <c:order val="1"/>
          <c:tx>
            <c:strRef>
              <c:f>'Yhteenveto (Maksutapahtumasid.)'!$B$42</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(Maksutapahtumasid.)'!$C$42:$F$42</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520E-4037-9DB2-68D487B7A77B}"/>
            </c:ext>
          </c:extLst>
        </c:ser>
        <c:ser>
          <c:idx val="2"/>
          <c:order val="2"/>
          <c:tx>
            <c:strRef>
              <c:f>'Yhteenveto (Maksutapahtumasid.)'!$B$47</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(Maksutapahtumasid.)'!$C$23:$F$23</c:f>
              <c:strCache>
                <c:ptCount val="4"/>
                <c:pt idx="0">
                  <c:v>2025</c:v>
                </c:pt>
                <c:pt idx="1">
                  <c:v>2026 e</c:v>
                </c:pt>
                <c:pt idx="2">
                  <c:v>2027 e</c:v>
                </c:pt>
                <c:pt idx="3">
                  <c:v>2028 e</c:v>
                </c:pt>
              </c:strCache>
            </c:strRef>
          </c:cat>
          <c:val>
            <c:numRef>
              <c:f>'Yhteenveto (Maksutapahtumasid.)'!$C$47:$F$47</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520E-4037-9DB2-68D487B7A77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(Summamenetelmä)'!$B$24</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78C8-4B38-9C18-516EBD3EFD3B}"/>
            </c:ext>
          </c:extLst>
        </c:ser>
        <c:ser>
          <c:idx val="1"/>
          <c:order val="1"/>
          <c:tx>
            <c:strRef>
              <c:f>'Yhteenveto (Summamenetelmä)'!$B$25</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(Summamenetelmä)'!$C$25:$F$25</c:f>
              <c:numCache>
                <c:formatCode>0</c:formatCode>
                <c:ptCount val="4"/>
                <c:pt idx="0">
                  <c:v>350</c:v>
                </c:pt>
                <c:pt idx="1">
                  <c:v>350</c:v>
                </c:pt>
                <c:pt idx="2">
                  <c:v>350</c:v>
                </c:pt>
                <c:pt idx="3" formatCode="#,##0">
                  <c:v>350</c:v>
                </c:pt>
              </c:numCache>
            </c:numRef>
          </c:val>
          <c:extLst>
            <c:ext xmlns:c16="http://schemas.microsoft.com/office/drawing/2014/chart" uri="{C3380CC4-5D6E-409C-BE32-E72D297353CC}">
              <c16:uniqueId val="{00000001-78C8-4B38-9C18-516EBD3EFD3B}"/>
            </c:ext>
          </c:extLst>
        </c:ser>
        <c:ser>
          <c:idx val="2"/>
          <c:order val="2"/>
          <c:tx>
            <c:strRef>
              <c:f>'Yhteenveto (Summamenetelmä)'!$B$30</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(Summamenetelmä)'!$C$30:$F$30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8C8-4B38-9C18-516EBD3EFD3B}"/>
            </c:ext>
          </c:extLst>
        </c:ser>
        <c:dLbls>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(Summamenetelmä)'!$B$32</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C24-4F40-A9DC-7F965747337A}"/>
            </c:ext>
          </c:extLst>
        </c:ser>
        <c:ser>
          <c:idx val="1"/>
          <c:order val="1"/>
          <c:tx>
            <c:strRef>
              <c:f>'Yhteenveto (Summamenetelmä)'!$B$33</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9C24-4F40-A9DC-7F965747337A}"/>
            </c:ext>
          </c:extLst>
        </c:ser>
        <c:ser>
          <c:idx val="2"/>
          <c:order val="2"/>
          <c:tx>
            <c:strRef>
              <c:f>'Yhteenveto (Summamenetelmä)'!$B$38</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(Summamenetelmä)'!$C$22:$F$22</c:f>
              <c:strCache>
                <c:ptCount val="4"/>
                <c:pt idx="0">
                  <c:v>2025</c:v>
                </c:pt>
                <c:pt idx="1">
                  <c:v>2026 e</c:v>
                </c:pt>
                <c:pt idx="2">
                  <c:v>2027 e</c:v>
                </c:pt>
                <c:pt idx="3">
                  <c:v>2028 e</c:v>
                </c:pt>
              </c:strCache>
            </c:strRef>
          </c:cat>
          <c:val>
            <c:numRef>
              <c:f>'Yhteenveto (Summamenetelmä)'!$C$38:$F$38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C24-4F40-A9DC-7F965747337A}"/>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(Summamenetelmä)'!$B$40</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1C1F-426C-B318-691EBE96FB2C}"/>
            </c:ext>
          </c:extLst>
        </c:ser>
        <c:ser>
          <c:idx val="1"/>
          <c:order val="1"/>
          <c:tx>
            <c:strRef>
              <c:f>'Yhteenveto (Summamenetelmä)'!$B$41</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C1F-426C-B318-691EBE96FB2C}"/>
            </c:ext>
          </c:extLst>
        </c:ser>
        <c:ser>
          <c:idx val="2"/>
          <c:order val="2"/>
          <c:tx>
            <c:strRef>
              <c:f>'Yhteenveto (Summamenetelmä)'!$B$46</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(Summamenetelmä)'!$C$22:$F$22</c:f>
              <c:strCache>
                <c:ptCount val="4"/>
                <c:pt idx="0">
                  <c:v>2025</c:v>
                </c:pt>
                <c:pt idx="1">
                  <c:v>2026 e</c:v>
                </c:pt>
                <c:pt idx="2">
                  <c:v>2027 e</c:v>
                </c:pt>
                <c:pt idx="3">
                  <c:v>2028 e</c:v>
                </c:pt>
              </c:strCache>
            </c:strRef>
          </c:cat>
          <c:val>
            <c:numRef>
              <c:f>'Yhteenveto (Summamenetelmä)'!$C$46:$F$46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C1F-426C-B318-691EBE96FB2C}"/>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122085</xdr:colOff>
      <xdr:row>0</xdr:row>
      <xdr:rowOff>133350</xdr:rowOff>
    </xdr:from>
    <xdr:to>
      <xdr:col>17</xdr:col>
      <xdr:colOff>30692</xdr:colOff>
      <xdr:row>17</xdr:row>
      <xdr:rowOff>111125</xdr:rowOff>
    </xdr:to>
    <xdr:graphicFrame macro="">
      <xdr:nvGraphicFramePr>
        <xdr:cNvPr id="2" name="Chart 1">
          <a:extLst>
            <a:ext uri="{FF2B5EF4-FFF2-40B4-BE49-F238E27FC236}">
              <a16:creationId xmlns:a16="http://schemas.microsoft.com/office/drawing/2014/main" id="{20124081-970B-4CC7-975B-03ED17F88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130845</xdr:colOff>
      <xdr:row>18</xdr:row>
      <xdr:rowOff>27540</xdr:rowOff>
    </xdr:from>
    <xdr:to>
      <xdr:col>17</xdr:col>
      <xdr:colOff>37042</xdr:colOff>
      <xdr:row>34</xdr:row>
      <xdr:rowOff>39158</xdr:rowOff>
    </xdr:to>
    <xdr:graphicFrame macro="">
      <xdr:nvGraphicFramePr>
        <xdr:cNvPr id="3" name="Chart 2">
          <a:extLst>
            <a:ext uri="{FF2B5EF4-FFF2-40B4-BE49-F238E27FC236}">
              <a16:creationId xmlns:a16="http://schemas.microsoft.com/office/drawing/2014/main" id="{48EF6965-873D-4FB3-841B-8DDDD394F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149828</xdr:colOff>
      <xdr:row>34</xdr:row>
      <xdr:rowOff>114300</xdr:rowOff>
    </xdr:from>
    <xdr:to>
      <xdr:col>17</xdr:col>
      <xdr:colOff>57150</xdr:colOff>
      <xdr:row>51</xdr:row>
      <xdr:rowOff>102658</xdr:rowOff>
    </xdr:to>
    <xdr:graphicFrame macro="">
      <xdr:nvGraphicFramePr>
        <xdr:cNvPr id="4" name="Chart 3">
          <a:extLst>
            <a:ext uri="{FF2B5EF4-FFF2-40B4-BE49-F238E27FC236}">
              <a16:creationId xmlns:a16="http://schemas.microsoft.com/office/drawing/2014/main" id="{2BDD2AFE-EB3F-4EE8-99A1-F0E3DB4B0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114338</xdr:colOff>
      <xdr:row>0</xdr:row>
      <xdr:rowOff>123825</xdr:rowOff>
    </xdr:from>
    <xdr:to>
      <xdr:col>16</xdr:col>
      <xdr:colOff>595313</xdr:colOff>
      <xdr:row>17</xdr:row>
      <xdr:rowOff>79375</xdr:rowOff>
    </xdr:to>
    <xdr:graphicFrame macro="">
      <xdr:nvGraphicFramePr>
        <xdr:cNvPr id="2" name="Chart 1">
          <a:extLst>
            <a:ext uri="{FF2B5EF4-FFF2-40B4-BE49-F238E27FC236}">
              <a16:creationId xmlns:a16="http://schemas.microsoft.com/office/drawing/2014/main" id="{95FEDF60-FF00-4802-AA6F-7490AF149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18</xdr:row>
      <xdr:rowOff>31749</xdr:rowOff>
    </xdr:from>
    <xdr:to>
      <xdr:col>16</xdr:col>
      <xdr:colOff>587375</xdr:colOff>
      <xdr:row>34</xdr:row>
      <xdr:rowOff>48532</xdr:rowOff>
    </xdr:to>
    <xdr:graphicFrame macro="">
      <xdr:nvGraphicFramePr>
        <xdr:cNvPr id="3" name="Chart 2">
          <a:extLst>
            <a:ext uri="{FF2B5EF4-FFF2-40B4-BE49-F238E27FC236}">
              <a16:creationId xmlns:a16="http://schemas.microsoft.com/office/drawing/2014/main" id="{7B234F53-7483-4E7D-9D62-533290887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140191</xdr:colOff>
      <xdr:row>34</xdr:row>
      <xdr:rowOff>133802</xdr:rowOff>
    </xdr:from>
    <xdr:to>
      <xdr:col>16</xdr:col>
      <xdr:colOff>600075</xdr:colOff>
      <xdr:row>51</xdr:row>
      <xdr:rowOff>117474</xdr:rowOff>
    </xdr:to>
    <xdr:graphicFrame macro="">
      <xdr:nvGraphicFramePr>
        <xdr:cNvPr id="4" name="Chart 3">
          <a:extLst>
            <a:ext uri="{FF2B5EF4-FFF2-40B4-BE49-F238E27FC236}">
              <a16:creationId xmlns:a16="http://schemas.microsoft.com/office/drawing/2014/main" id="{51B49709-BC7E-4CE4-BC45-41129A7B0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181073</xdr:colOff>
      <xdr:row>0</xdr:row>
      <xdr:rowOff>66675</xdr:rowOff>
    </xdr:from>
    <xdr:to>
      <xdr:col>17</xdr:col>
      <xdr:colOff>11643</xdr:colOff>
      <xdr:row>16</xdr:row>
      <xdr:rowOff>133350</xdr:rowOff>
    </xdr:to>
    <xdr:graphicFrame macro="">
      <xdr:nvGraphicFramePr>
        <xdr:cNvPr id="2" name="Chart 1">
          <a:extLst>
            <a:ext uri="{FF2B5EF4-FFF2-40B4-BE49-F238E27FC236}">
              <a16:creationId xmlns:a16="http://schemas.microsoft.com/office/drawing/2014/main" id="{6F1BBF37-F4AB-4B49-A530-A1765EA6F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200640</xdr:colOff>
      <xdr:row>17</xdr:row>
      <xdr:rowOff>113242</xdr:rowOff>
    </xdr:from>
    <xdr:to>
      <xdr:col>17</xdr:col>
      <xdr:colOff>46566</xdr:colOff>
      <xdr:row>33</xdr:row>
      <xdr:rowOff>49742</xdr:rowOff>
    </xdr:to>
    <xdr:graphicFrame macro="">
      <xdr:nvGraphicFramePr>
        <xdr:cNvPr id="3" name="Chart 2">
          <a:extLst>
            <a:ext uri="{FF2B5EF4-FFF2-40B4-BE49-F238E27FC236}">
              <a16:creationId xmlns:a16="http://schemas.microsoft.com/office/drawing/2014/main" id="{794B3200-CE42-456F-AD9C-D3913A2E3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240787</xdr:colOff>
      <xdr:row>34</xdr:row>
      <xdr:rowOff>19050</xdr:rowOff>
    </xdr:from>
    <xdr:to>
      <xdr:col>17</xdr:col>
      <xdr:colOff>87841</xdr:colOff>
      <xdr:row>50</xdr:row>
      <xdr:rowOff>141817</xdr:rowOff>
    </xdr:to>
    <xdr:graphicFrame macro="">
      <xdr:nvGraphicFramePr>
        <xdr:cNvPr id="4" name="Chart 3">
          <a:extLst>
            <a:ext uri="{FF2B5EF4-FFF2-40B4-BE49-F238E27FC236}">
              <a16:creationId xmlns:a16="http://schemas.microsoft.com/office/drawing/2014/main" id="{7F59AF4D-494F-4FDC-AEC6-CBA66C54A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144310</xdr:colOff>
      <xdr:row>0</xdr:row>
      <xdr:rowOff>76199</xdr:rowOff>
    </xdr:from>
    <xdr:to>
      <xdr:col>17</xdr:col>
      <xdr:colOff>46567</xdr:colOff>
      <xdr:row>15</xdr:row>
      <xdr:rowOff>76199</xdr:rowOff>
    </xdr:to>
    <xdr:graphicFrame macro="">
      <xdr:nvGraphicFramePr>
        <xdr:cNvPr id="2" name="Chart 1">
          <a:extLst>
            <a:ext uri="{FF2B5EF4-FFF2-40B4-BE49-F238E27FC236}">
              <a16:creationId xmlns:a16="http://schemas.microsoft.com/office/drawing/2014/main" id="{173FA90F-C1F3-4AF8-B07B-48B6D7B50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145661</xdr:colOff>
      <xdr:row>15</xdr:row>
      <xdr:rowOff>168277</xdr:rowOff>
    </xdr:from>
    <xdr:to>
      <xdr:col>17</xdr:col>
      <xdr:colOff>47625</xdr:colOff>
      <xdr:row>30</xdr:row>
      <xdr:rowOff>30693</xdr:rowOff>
    </xdr:to>
    <xdr:graphicFrame macro="">
      <xdr:nvGraphicFramePr>
        <xdr:cNvPr id="3" name="Chart 2">
          <a:extLst>
            <a:ext uri="{FF2B5EF4-FFF2-40B4-BE49-F238E27FC236}">
              <a16:creationId xmlns:a16="http://schemas.microsoft.com/office/drawing/2014/main" id="{7B4AF442-A922-4159-A40A-BD9A3BDC9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142419</xdr:colOff>
      <xdr:row>30</xdr:row>
      <xdr:rowOff>113240</xdr:rowOff>
    </xdr:from>
    <xdr:to>
      <xdr:col>17</xdr:col>
      <xdr:colOff>59266</xdr:colOff>
      <xdr:row>45</xdr:row>
      <xdr:rowOff>171449</xdr:rowOff>
    </xdr:to>
    <xdr:graphicFrame macro="">
      <xdr:nvGraphicFramePr>
        <xdr:cNvPr id="4" name="Chart 3">
          <a:extLst>
            <a:ext uri="{FF2B5EF4-FFF2-40B4-BE49-F238E27FC236}">
              <a16:creationId xmlns:a16="http://schemas.microsoft.com/office/drawing/2014/main" id="{D5347690-D3A2-4F0C-B6E6-282E074E9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lex.fi/fi/lainsaadanto/2010/297" TargetMode="External"/><Relationship Id="rId3" Type="http://schemas.openxmlformats.org/officeDocument/2006/relationships/hyperlink" Target="https://www.edilex.fi/lainsaadanto/20171040" TargetMode="External"/><Relationship Id="rId7" Type="http://schemas.openxmlformats.org/officeDocument/2006/relationships/hyperlink" Target="https://eur-lex.europa.eu/legal-content/FI/TXT/PDF/?uri=CELEX:32015L2366&amp;from=fi" TargetMode="External"/><Relationship Id="rId2" Type="http://schemas.openxmlformats.org/officeDocument/2006/relationships/hyperlink" Target="https://www.finlex.fi/eli?uri=http://data.finlex.fi/eli/sd/2010/297/ajantasa/2025-03-14/fin" TargetMode="External"/><Relationship Id="rId1" Type="http://schemas.openxmlformats.org/officeDocument/2006/relationships/hyperlink" Target="https://eur-lex.europa.eu/legal-content/FI/TXT/PDF/?uri=CELEX:32009L0110" TargetMode="External"/><Relationship Id="rId6" Type="http://schemas.openxmlformats.org/officeDocument/2006/relationships/hyperlink" Target="https://www.finlex.fi/fi/lainsaadanto/2017/1040" TargetMode="External"/><Relationship Id="rId5" Type="http://schemas.openxmlformats.org/officeDocument/2006/relationships/hyperlink" Target="https://www.finlex.fi/fi/lainsaadanto/2017/1039?language=fin" TargetMode="External"/><Relationship Id="rId4" Type="http://schemas.openxmlformats.org/officeDocument/2006/relationships/hyperlink" Target="https://www.finanssivalvonta.fi/globalassets/fi/saantely/maarayskokoelma/2016/08_2016/2016_08.m4.pdf" TargetMode="External"/><Relationship Id="rId9" Type="http://schemas.openxmlformats.org/officeDocument/2006/relationships/hyperlink" Target="https://www.finanssivalvonta.fi/globalassets/fi/saantely/maarayskokoelma/2016/08_2016/2016_08.m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ur-lex.europa.eu/legal-content/FI/TXT/PDF/?uri=CELEX:32013R0575"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hyperlink" Target="https://www.finanssivalvonta.fi/finanssisektorin-toimijalle/pankki/toimiluvat-ja-rekisterointi/maksupalvelun-tarjoajat/" TargetMode="External"/><Relationship Id="rId1" Type="http://schemas.openxmlformats.org/officeDocument/2006/relationships/hyperlink" Target="https://www.finlex.fi/fi/lainsaadanto/saadoskokoelma/2011/8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E6FC-0CB2-43A2-BEDC-DACA6B7F20C3}">
  <sheetPr>
    <tabColor theme="2" tint="-0.499984740745262"/>
  </sheetPr>
  <dimension ref="A1:Z346"/>
  <sheetViews>
    <sheetView showGridLines="0" topLeftCell="A23" zoomScaleNormal="100" workbookViewId="0">
      <selection activeCell="O35" sqref="O35"/>
    </sheetView>
  </sheetViews>
  <sheetFormatPr defaultRowHeight="15" x14ac:dyDescent="0.25"/>
  <cols>
    <col min="1" max="1" width="12.42578125" style="8" customWidth="1"/>
    <col min="2" max="2" width="6.28515625" customWidth="1"/>
    <col min="12" max="12" width="43.85546875" customWidth="1"/>
  </cols>
  <sheetData>
    <row r="1" spans="1:26" ht="19.5" x14ac:dyDescent="0.3">
      <c r="A1" s="446" t="s">
        <v>0</v>
      </c>
      <c r="B1" s="446"/>
      <c r="C1" s="446"/>
      <c r="D1" s="446"/>
      <c r="E1" s="446"/>
      <c r="F1" s="446"/>
      <c r="G1" s="446"/>
      <c r="H1" s="446"/>
      <c r="I1" s="446"/>
      <c r="J1" s="446"/>
      <c r="K1" s="446"/>
      <c r="L1" s="446"/>
      <c r="M1" s="1"/>
      <c r="N1" s="1"/>
      <c r="O1" s="1"/>
      <c r="P1" s="1"/>
      <c r="Q1" s="1"/>
      <c r="R1" s="1"/>
      <c r="S1" s="1"/>
      <c r="T1" s="2"/>
      <c r="U1" s="2"/>
      <c r="V1" s="2"/>
      <c r="W1" s="2"/>
      <c r="X1" s="2"/>
      <c r="Y1" s="2"/>
      <c r="Z1" s="2"/>
    </row>
    <row r="2" spans="1:26" ht="19.5" x14ac:dyDescent="0.3">
      <c r="A2" s="240" t="s">
        <v>224</v>
      </c>
      <c r="B2" s="227"/>
      <c r="C2" s="227"/>
      <c r="D2" s="227"/>
      <c r="E2" s="227"/>
      <c r="F2" s="227"/>
      <c r="G2" s="227"/>
      <c r="H2" s="227"/>
      <c r="I2" s="227"/>
      <c r="J2" s="227"/>
      <c r="K2" s="227"/>
      <c r="L2" s="227"/>
      <c r="M2" s="1"/>
      <c r="N2" s="1"/>
      <c r="O2" s="1"/>
      <c r="P2" s="1"/>
      <c r="Q2" s="1"/>
      <c r="R2" s="1"/>
      <c r="S2" s="1"/>
      <c r="T2" s="2"/>
      <c r="U2" s="2"/>
      <c r="V2" s="2"/>
      <c r="W2" s="2"/>
      <c r="X2" s="2"/>
      <c r="Y2" s="2"/>
      <c r="Z2" s="2"/>
    </row>
    <row r="3" spans="1:26" ht="15.75" x14ac:dyDescent="0.25">
      <c r="A3" s="447"/>
      <c r="B3" s="447"/>
      <c r="C3" s="447"/>
      <c r="D3" s="447"/>
      <c r="E3" s="447"/>
      <c r="F3" s="447"/>
      <c r="G3" s="447"/>
      <c r="H3" s="447"/>
      <c r="I3" s="447"/>
      <c r="J3" s="447"/>
      <c r="K3" s="447"/>
      <c r="L3" s="447"/>
      <c r="M3" s="1"/>
      <c r="N3" s="1"/>
      <c r="O3" s="1"/>
      <c r="P3" s="1"/>
      <c r="Q3" s="1"/>
      <c r="R3" s="1"/>
      <c r="S3" s="1"/>
      <c r="T3" s="2"/>
      <c r="U3" s="2"/>
      <c r="V3" s="2"/>
      <c r="W3" s="2"/>
      <c r="X3" s="2"/>
      <c r="Y3" s="2"/>
      <c r="Z3" s="2"/>
    </row>
    <row r="4" spans="1:26" x14ac:dyDescent="0.25">
      <c r="A4" s="443" t="s">
        <v>272</v>
      </c>
      <c r="B4" s="443"/>
      <c r="C4" s="443"/>
      <c r="D4" s="443"/>
      <c r="E4" s="443"/>
      <c r="F4" s="443"/>
      <c r="G4" s="443"/>
      <c r="H4" s="443"/>
      <c r="I4" s="443"/>
      <c r="J4" s="443"/>
      <c r="K4" s="443"/>
      <c r="L4" s="443"/>
      <c r="M4" s="1"/>
      <c r="N4" s="1"/>
      <c r="O4" s="1"/>
      <c r="P4" s="1"/>
      <c r="Q4" s="1"/>
      <c r="R4" s="1"/>
      <c r="S4" s="1"/>
      <c r="T4" s="2"/>
      <c r="U4" s="2"/>
      <c r="V4" s="2"/>
      <c r="W4" s="2"/>
      <c r="X4" s="2"/>
      <c r="Y4" s="2"/>
      <c r="Z4" s="2"/>
    </row>
    <row r="5" spans="1:26" x14ac:dyDescent="0.25">
      <c r="A5" s="445" t="s">
        <v>1</v>
      </c>
      <c r="B5" s="445"/>
      <c r="C5" s="445"/>
      <c r="D5" s="445"/>
      <c r="E5" s="445"/>
      <c r="F5" s="445"/>
      <c r="G5" s="445"/>
      <c r="H5" s="445"/>
      <c r="I5" s="445"/>
      <c r="J5" s="445"/>
      <c r="K5" s="445"/>
      <c r="L5" s="445"/>
      <c r="M5" s="1"/>
      <c r="N5" s="1"/>
      <c r="O5" s="1"/>
      <c r="P5" s="1"/>
      <c r="Q5" s="1"/>
      <c r="R5" s="1"/>
      <c r="S5" s="1"/>
      <c r="T5" s="2"/>
      <c r="U5" s="2"/>
      <c r="V5" s="2"/>
      <c r="W5" s="2"/>
      <c r="X5" s="2"/>
      <c r="Y5" s="2"/>
      <c r="Z5" s="2"/>
    </row>
    <row r="6" spans="1:26" x14ac:dyDescent="0.25">
      <c r="A6" s="445" t="s">
        <v>270</v>
      </c>
      <c r="B6" s="445"/>
      <c r="C6" s="445"/>
      <c r="D6" s="445"/>
      <c r="E6" s="445"/>
      <c r="F6" s="445"/>
      <c r="G6" s="445"/>
      <c r="H6" s="445"/>
      <c r="I6" s="445"/>
      <c r="J6" s="445"/>
      <c r="K6" s="445"/>
      <c r="L6" s="445"/>
      <c r="M6" s="1"/>
      <c r="N6" s="1"/>
      <c r="O6" s="1"/>
      <c r="P6" s="1"/>
      <c r="Q6" s="1"/>
      <c r="R6" s="1"/>
      <c r="S6" s="1"/>
      <c r="T6" s="2"/>
      <c r="U6" s="2"/>
      <c r="V6" s="2"/>
      <c r="W6" s="2"/>
      <c r="X6" s="2"/>
      <c r="Y6" s="2"/>
      <c r="Z6" s="2"/>
    </row>
    <row r="7" spans="1:26" x14ac:dyDescent="0.25">
      <c r="A7" s="229" t="s">
        <v>271</v>
      </c>
      <c r="B7" s="229"/>
      <c r="C7" s="229"/>
      <c r="D7" s="229"/>
      <c r="E7" s="229"/>
      <c r="F7" s="229"/>
      <c r="G7" s="229"/>
      <c r="H7" s="229"/>
      <c r="I7" s="229"/>
      <c r="J7" s="229"/>
      <c r="K7" s="229"/>
      <c r="L7" s="229"/>
      <c r="M7" s="1"/>
      <c r="N7" s="1"/>
      <c r="O7" s="1"/>
      <c r="P7" s="1"/>
      <c r="Q7" s="1"/>
      <c r="R7" s="1"/>
      <c r="S7" s="1"/>
      <c r="T7" s="2"/>
      <c r="U7" s="2"/>
      <c r="V7" s="2"/>
      <c r="W7" s="2"/>
      <c r="X7" s="2"/>
      <c r="Y7" s="2"/>
      <c r="Z7" s="2"/>
    </row>
    <row r="8" spans="1:26" x14ac:dyDescent="0.25">
      <c r="A8" s="445" t="s">
        <v>273</v>
      </c>
      <c r="B8" s="445"/>
      <c r="C8" s="445"/>
      <c r="D8" s="445"/>
      <c r="E8" s="445"/>
      <c r="F8" s="445"/>
      <c r="G8" s="445"/>
      <c r="H8" s="445"/>
      <c r="I8" s="445"/>
      <c r="J8" s="445"/>
      <c r="K8" s="445"/>
      <c r="L8" s="445"/>
      <c r="M8" s="1"/>
      <c r="N8" s="1"/>
      <c r="O8" s="1"/>
      <c r="P8" s="1"/>
      <c r="Q8" s="1"/>
      <c r="R8" s="1"/>
      <c r="S8" s="1"/>
      <c r="T8" s="2"/>
      <c r="U8" s="2"/>
      <c r="V8" s="2"/>
      <c r="W8" s="2"/>
      <c r="X8" s="2"/>
      <c r="Y8" s="2"/>
      <c r="Z8" s="2"/>
    </row>
    <row r="9" spans="1:26" x14ac:dyDescent="0.25">
      <c r="A9" s="229" t="s">
        <v>237</v>
      </c>
      <c r="B9" s="229"/>
      <c r="C9" s="229"/>
      <c r="D9" s="229"/>
      <c r="E9" s="229"/>
      <c r="F9" s="229"/>
      <c r="G9" s="229"/>
      <c r="H9" s="229"/>
      <c r="I9" s="229"/>
      <c r="J9" s="229"/>
      <c r="K9" s="229"/>
      <c r="L9" s="229"/>
      <c r="M9" s="1"/>
      <c r="N9" s="1"/>
      <c r="O9" s="1"/>
      <c r="P9" s="1"/>
      <c r="Q9" s="1"/>
      <c r="R9" s="1"/>
      <c r="S9" s="1"/>
      <c r="T9" s="2"/>
      <c r="U9" s="2"/>
      <c r="V9" s="2"/>
      <c r="W9" s="2"/>
      <c r="X9" s="2"/>
      <c r="Y9" s="2"/>
      <c r="Z9" s="2"/>
    </row>
    <row r="10" spans="1:26" x14ac:dyDescent="0.25">
      <c r="A10" s="229" t="s">
        <v>238</v>
      </c>
      <c r="B10" s="229"/>
      <c r="C10" s="229"/>
      <c r="D10" s="229"/>
      <c r="E10" s="229"/>
      <c r="F10" s="229"/>
      <c r="G10" s="229"/>
      <c r="H10" s="229"/>
      <c r="I10" s="229"/>
      <c r="J10" s="229"/>
      <c r="K10" s="229"/>
      <c r="L10" s="229"/>
      <c r="M10" s="1"/>
      <c r="N10" s="1"/>
      <c r="O10" s="1"/>
      <c r="P10" s="1"/>
      <c r="Q10" s="1"/>
      <c r="R10" s="1"/>
      <c r="S10" s="1"/>
      <c r="T10" s="2"/>
      <c r="U10" s="2"/>
      <c r="V10" s="2"/>
      <c r="W10" s="2"/>
      <c r="X10" s="2"/>
      <c r="Y10" s="2"/>
      <c r="Z10" s="2"/>
    </row>
    <row r="11" spans="1:26" x14ac:dyDescent="0.25">
      <c r="A11" s="440"/>
      <c r="B11" s="440"/>
      <c r="C11" s="440"/>
      <c r="D11" s="440"/>
      <c r="E11" s="440"/>
      <c r="F11" s="440"/>
      <c r="G11" s="440"/>
      <c r="H11" s="440"/>
      <c r="I11" s="440"/>
      <c r="J11" s="440"/>
      <c r="K11" s="440"/>
      <c r="L11" s="440"/>
      <c r="M11" s="1"/>
      <c r="N11" s="1"/>
      <c r="O11" s="1"/>
      <c r="P11" s="1"/>
      <c r="Q11" s="1"/>
      <c r="R11" s="1"/>
      <c r="S11" s="1"/>
      <c r="T11" s="2"/>
      <c r="U11" s="2"/>
      <c r="V11" s="2"/>
      <c r="W11" s="2"/>
      <c r="X11" s="2"/>
      <c r="Y11" s="2"/>
      <c r="Z11" s="2"/>
    </row>
    <row r="12" spans="1:26" x14ac:dyDescent="0.25">
      <c r="A12" s="441" t="s">
        <v>2</v>
      </c>
      <c r="B12" s="441"/>
      <c r="C12" s="441"/>
      <c r="D12" s="441"/>
      <c r="E12" s="441"/>
      <c r="F12" s="441"/>
      <c r="G12" s="441"/>
      <c r="H12" s="441"/>
      <c r="I12" s="441"/>
      <c r="J12" s="441"/>
      <c r="K12" s="441"/>
      <c r="L12" s="441"/>
      <c r="M12" s="1"/>
      <c r="N12" s="1"/>
      <c r="O12" s="1"/>
      <c r="P12" s="1"/>
      <c r="Q12" s="1"/>
      <c r="R12" s="1"/>
      <c r="S12" s="1"/>
      <c r="T12" s="2"/>
      <c r="U12" s="2"/>
      <c r="V12" s="2"/>
      <c r="W12" s="2"/>
      <c r="X12" s="2"/>
      <c r="Y12" s="2"/>
      <c r="Z12" s="2"/>
    </row>
    <row r="13" spans="1:26" x14ac:dyDescent="0.25">
      <c r="A13" s="442" t="s">
        <v>262</v>
      </c>
      <c r="B13" s="442"/>
      <c r="C13" s="442"/>
      <c r="D13" s="442"/>
      <c r="E13" s="442"/>
      <c r="F13" s="442"/>
      <c r="G13" s="442"/>
      <c r="H13" s="442"/>
      <c r="I13" s="442"/>
      <c r="J13" s="442"/>
      <c r="K13" s="442"/>
      <c r="L13" s="442"/>
      <c r="M13" s="1"/>
      <c r="N13" s="1"/>
      <c r="O13" s="1"/>
      <c r="P13" s="1"/>
      <c r="Q13" s="1"/>
      <c r="R13" s="1"/>
      <c r="S13" s="1"/>
      <c r="T13" s="2"/>
      <c r="U13" s="2"/>
      <c r="V13" s="2"/>
      <c r="W13" s="2"/>
      <c r="X13" s="2"/>
      <c r="Y13" s="2"/>
      <c r="Z13" s="2"/>
    </row>
    <row r="14" spans="1:26" x14ac:dyDescent="0.25">
      <c r="A14" s="443"/>
      <c r="B14" s="443"/>
      <c r="C14" s="443"/>
      <c r="D14" s="443"/>
      <c r="E14" s="443"/>
      <c r="F14" s="443"/>
      <c r="G14" s="443"/>
      <c r="H14" s="443"/>
      <c r="I14" s="443"/>
      <c r="J14" s="443"/>
      <c r="K14" s="443"/>
      <c r="L14" s="443"/>
      <c r="M14" s="1"/>
      <c r="N14" s="1"/>
      <c r="O14" s="1"/>
      <c r="P14" s="1"/>
      <c r="Q14" s="1"/>
      <c r="R14" s="1"/>
      <c r="S14" s="1"/>
      <c r="T14" s="2"/>
      <c r="U14" s="2"/>
      <c r="V14" s="2"/>
      <c r="W14" s="2"/>
      <c r="X14" s="2"/>
      <c r="Y14" s="2"/>
      <c r="Z14" s="2"/>
    </row>
    <row r="15" spans="1:26" x14ac:dyDescent="0.25">
      <c r="A15" s="444" t="s">
        <v>3</v>
      </c>
      <c r="B15" s="444"/>
      <c r="C15" s="444"/>
      <c r="D15" s="444"/>
      <c r="E15" s="444"/>
      <c r="F15" s="444"/>
      <c r="G15" s="444"/>
      <c r="H15" s="444"/>
      <c r="I15" s="444"/>
      <c r="J15" s="444"/>
      <c r="K15" s="444"/>
      <c r="L15" s="444"/>
      <c r="M15" s="1"/>
      <c r="N15" s="1"/>
      <c r="O15" s="1"/>
      <c r="P15" s="1"/>
      <c r="Q15" s="1"/>
      <c r="R15" s="1"/>
      <c r="S15" s="1"/>
      <c r="T15" s="2"/>
      <c r="U15" s="2"/>
      <c r="V15" s="2"/>
      <c r="W15" s="2"/>
      <c r="X15" s="2"/>
      <c r="Y15" s="2"/>
      <c r="Z15" s="2"/>
    </row>
    <row r="16" spans="1:26" s="5" customFormat="1" x14ac:dyDescent="0.25">
      <c r="A16" s="437" t="s">
        <v>4</v>
      </c>
      <c r="B16" s="437"/>
      <c r="C16" s="437"/>
      <c r="D16" s="437"/>
      <c r="E16" s="437"/>
      <c r="F16" s="437"/>
      <c r="G16" s="437"/>
      <c r="H16" s="437"/>
      <c r="I16" s="437"/>
      <c r="J16" s="437"/>
      <c r="K16" s="437"/>
      <c r="L16" s="437"/>
      <c r="M16" s="3"/>
      <c r="N16" s="3"/>
      <c r="O16" s="3"/>
      <c r="P16" s="3"/>
      <c r="Q16" s="3"/>
      <c r="R16" s="3"/>
      <c r="S16" s="3"/>
      <c r="T16" s="4"/>
      <c r="U16" s="4"/>
      <c r="V16" s="4"/>
      <c r="W16" s="4"/>
      <c r="X16" s="4"/>
      <c r="Y16" s="4"/>
      <c r="Z16" s="4"/>
    </row>
    <row r="17" spans="1:26" s="5" customFormat="1" x14ac:dyDescent="0.25">
      <c r="A17" s="438" t="s">
        <v>267</v>
      </c>
      <c r="B17" s="438"/>
      <c r="C17" s="438"/>
      <c r="D17" s="438"/>
      <c r="E17" s="438"/>
      <c r="F17" s="438"/>
      <c r="G17" s="438"/>
      <c r="H17" s="438"/>
      <c r="I17" s="438"/>
      <c r="J17" s="438"/>
      <c r="K17" s="438"/>
      <c r="L17" s="438"/>
      <c r="M17" s="3"/>
      <c r="N17" s="3"/>
      <c r="O17" s="3"/>
      <c r="P17" s="3"/>
      <c r="Q17" s="3"/>
      <c r="R17" s="3"/>
      <c r="S17" s="3"/>
      <c r="T17" s="4"/>
      <c r="U17" s="4"/>
      <c r="V17" s="4"/>
      <c r="W17" s="4"/>
      <c r="X17" s="4"/>
      <c r="Y17" s="4"/>
      <c r="Z17" s="4"/>
    </row>
    <row r="18" spans="1:26" s="5" customFormat="1" x14ac:dyDescent="0.25">
      <c r="A18" s="231" t="s">
        <v>5</v>
      </c>
      <c r="B18" s="232"/>
      <c r="C18" s="232"/>
      <c r="D18" s="232"/>
      <c r="E18" s="232"/>
      <c r="F18" s="232"/>
      <c r="G18" s="232"/>
      <c r="H18" s="232"/>
      <c r="I18" s="232"/>
      <c r="J18" s="232"/>
      <c r="K18" s="232"/>
      <c r="L18" s="233"/>
      <c r="M18" s="3"/>
      <c r="N18" s="3"/>
      <c r="O18" s="3"/>
      <c r="P18" s="3"/>
      <c r="Q18" s="3"/>
      <c r="R18" s="3"/>
      <c r="S18" s="3"/>
      <c r="T18" s="4"/>
      <c r="U18" s="4"/>
      <c r="V18" s="4"/>
      <c r="W18" s="4"/>
      <c r="X18" s="4"/>
      <c r="Y18" s="4"/>
      <c r="Z18" s="4"/>
    </row>
    <row r="19" spans="1:26" s="5" customFormat="1" x14ac:dyDescent="0.25">
      <c r="A19" s="439" t="s">
        <v>6</v>
      </c>
      <c r="B19" s="439"/>
      <c r="C19" s="439"/>
      <c r="D19" s="439"/>
      <c r="E19" s="439"/>
      <c r="F19" s="439"/>
      <c r="G19" s="439"/>
      <c r="H19" s="439"/>
      <c r="I19" s="439"/>
      <c r="J19" s="439"/>
      <c r="K19" s="439"/>
      <c r="L19" s="439"/>
      <c r="M19" s="3"/>
      <c r="N19" s="3"/>
      <c r="O19" s="3"/>
      <c r="P19" s="3"/>
      <c r="Q19" s="3"/>
      <c r="R19" s="3"/>
      <c r="S19" s="3"/>
      <c r="T19" s="4"/>
      <c r="U19" s="4"/>
      <c r="V19" s="4"/>
      <c r="W19" s="4"/>
      <c r="X19" s="4"/>
      <c r="Y19" s="4"/>
      <c r="Z19" s="4"/>
    </row>
    <row r="20" spans="1:26" ht="27.75" customHeight="1" x14ac:dyDescent="0.25">
      <c r="A20" s="448" t="s">
        <v>7</v>
      </c>
      <c r="B20" s="448"/>
      <c r="C20" s="448"/>
      <c r="D20" s="448"/>
      <c r="E20" s="448"/>
      <c r="F20" s="448"/>
      <c r="G20" s="448"/>
      <c r="H20" s="448"/>
      <c r="I20" s="448"/>
      <c r="J20" s="448"/>
      <c r="K20" s="448"/>
      <c r="L20" s="448"/>
      <c r="M20" s="1"/>
      <c r="N20" s="1"/>
      <c r="O20" s="1"/>
      <c r="P20" s="1"/>
      <c r="Q20" s="1"/>
      <c r="R20" s="1"/>
      <c r="S20" s="1"/>
      <c r="T20" s="2"/>
      <c r="U20" s="2"/>
      <c r="V20" s="2"/>
      <c r="W20" s="2"/>
      <c r="X20" s="2"/>
      <c r="Y20" s="2"/>
      <c r="Z20" s="2"/>
    </row>
    <row r="21" spans="1:26" x14ac:dyDescent="0.25">
      <c r="A21" s="228"/>
      <c r="B21" s="234"/>
      <c r="C21" s="234"/>
      <c r="D21" s="234"/>
      <c r="E21" s="234"/>
      <c r="F21" s="234"/>
      <c r="G21" s="234"/>
      <c r="H21" s="234"/>
      <c r="I21" s="234"/>
      <c r="J21" s="234"/>
      <c r="K21" s="234"/>
      <c r="L21" s="234"/>
      <c r="M21" s="1"/>
      <c r="N21" s="1"/>
      <c r="O21" s="1"/>
      <c r="P21" s="1"/>
      <c r="Q21" s="1"/>
      <c r="R21" s="1"/>
      <c r="S21" s="1"/>
      <c r="T21" s="2"/>
      <c r="U21" s="2"/>
      <c r="V21" s="2"/>
      <c r="W21" s="2"/>
      <c r="X21" s="2"/>
      <c r="Y21" s="2"/>
      <c r="Z21" s="2"/>
    </row>
    <row r="22" spans="1:26" x14ac:dyDescent="0.25">
      <c r="A22" s="235" t="s">
        <v>8</v>
      </c>
      <c r="B22" s="235" t="s">
        <v>9</v>
      </c>
      <c r="C22" s="235" t="s">
        <v>10</v>
      </c>
      <c r="D22" s="236"/>
      <c r="E22" s="236"/>
      <c r="F22" s="234"/>
      <c r="G22" s="234"/>
      <c r="H22" s="234"/>
      <c r="I22" s="234"/>
      <c r="J22" s="234"/>
      <c r="K22" s="234"/>
      <c r="L22" s="234"/>
      <c r="M22" s="1"/>
      <c r="N22" s="1"/>
      <c r="O22" s="1"/>
      <c r="P22" s="1"/>
      <c r="Q22" s="1"/>
      <c r="R22" s="1"/>
      <c r="S22" s="1"/>
      <c r="T22" s="2"/>
      <c r="U22" s="2"/>
      <c r="V22" s="2"/>
      <c r="W22" s="2"/>
      <c r="X22" s="2"/>
      <c r="Y22" s="2"/>
      <c r="Z22" s="2"/>
    </row>
    <row r="23" spans="1:26" ht="26.25" customHeight="1" x14ac:dyDescent="0.25">
      <c r="A23" s="449" t="s">
        <v>275</v>
      </c>
      <c r="B23" s="449"/>
      <c r="C23" s="449"/>
      <c r="D23" s="449"/>
      <c r="E23" s="449"/>
      <c r="F23" s="449"/>
      <c r="G23" s="449"/>
      <c r="H23" s="449"/>
      <c r="I23" s="449"/>
      <c r="J23" s="449"/>
      <c r="K23" s="449"/>
      <c r="L23" s="449"/>
      <c r="M23" s="2"/>
      <c r="N23" s="2"/>
      <c r="O23" s="2"/>
      <c r="P23" s="2"/>
      <c r="Q23" s="2"/>
      <c r="R23" s="2"/>
      <c r="S23" s="2"/>
      <c r="T23" s="2"/>
      <c r="U23" s="2"/>
      <c r="V23" s="2"/>
      <c r="W23" s="2"/>
      <c r="X23" s="2"/>
      <c r="Y23" s="2"/>
      <c r="Z23" s="2"/>
    </row>
    <row r="24" spans="1:26" x14ac:dyDescent="0.25">
      <c r="A24" s="237"/>
      <c r="B24" s="237"/>
      <c r="C24" s="237"/>
      <c r="D24" s="237"/>
      <c r="E24" s="237"/>
      <c r="F24" s="237"/>
      <c r="G24" s="237"/>
      <c r="H24" s="237"/>
      <c r="I24" s="237"/>
      <c r="J24" s="237"/>
      <c r="K24" s="237"/>
      <c r="L24" s="237"/>
      <c r="M24" s="2"/>
      <c r="N24" s="2"/>
      <c r="O24" s="2"/>
      <c r="P24" s="2"/>
      <c r="Q24" s="2"/>
      <c r="R24" s="2"/>
      <c r="S24" s="2"/>
      <c r="T24" s="2"/>
      <c r="U24" s="2"/>
      <c r="V24" s="2"/>
      <c r="W24" s="2"/>
      <c r="X24" s="2"/>
      <c r="Y24" s="2"/>
      <c r="Z24" s="2"/>
    </row>
    <row r="25" spans="1:26" x14ac:dyDescent="0.25">
      <c r="A25" s="452" t="s">
        <v>11</v>
      </c>
      <c r="B25" s="452"/>
      <c r="C25" s="452"/>
      <c r="D25" s="452"/>
      <c r="E25" s="452"/>
      <c r="F25" s="452"/>
      <c r="G25" s="452"/>
      <c r="H25" s="452"/>
      <c r="I25" s="452"/>
      <c r="J25" s="452"/>
      <c r="K25" s="452"/>
      <c r="L25" s="452"/>
      <c r="M25" s="1"/>
      <c r="N25" s="1"/>
      <c r="O25" s="1"/>
      <c r="P25" s="1"/>
      <c r="Q25" s="1"/>
      <c r="R25" s="1"/>
      <c r="S25" s="1"/>
      <c r="T25" s="2"/>
      <c r="U25" s="2"/>
      <c r="V25" s="2"/>
      <c r="W25" s="2"/>
      <c r="X25" s="2"/>
      <c r="Y25" s="2"/>
      <c r="Z25" s="2"/>
    </row>
    <row r="26" spans="1:26" ht="36.950000000000003" customHeight="1" x14ac:dyDescent="0.25">
      <c r="A26" s="453" t="s">
        <v>278</v>
      </c>
      <c r="B26" s="453"/>
      <c r="C26" s="453"/>
      <c r="D26" s="453"/>
      <c r="E26" s="453"/>
      <c r="F26" s="453"/>
      <c r="G26" s="453"/>
      <c r="H26" s="453"/>
      <c r="I26" s="453"/>
      <c r="J26" s="453"/>
      <c r="K26" s="453"/>
      <c r="L26" s="453"/>
      <c r="M26" s="1"/>
      <c r="N26" s="1"/>
      <c r="O26" s="1"/>
      <c r="P26" s="1"/>
      <c r="Q26" s="1"/>
      <c r="R26" s="1"/>
      <c r="S26" s="1"/>
      <c r="T26" s="2"/>
      <c r="U26" s="2"/>
      <c r="V26" s="2"/>
      <c r="W26" s="2"/>
      <c r="X26" s="2"/>
      <c r="Y26" s="2"/>
      <c r="Z26" s="2"/>
    </row>
    <row r="27" spans="1:26" x14ac:dyDescent="0.25">
      <c r="A27" s="454"/>
      <c r="B27" s="454"/>
      <c r="C27" s="454"/>
      <c r="D27" s="454"/>
      <c r="E27" s="454"/>
      <c r="F27" s="454"/>
      <c r="G27" s="454"/>
      <c r="H27" s="454"/>
      <c r="I27" s="454"/>
      <c r="J27" s="454"/>
      <c r="K27" s="454"/>
      <c r="L27" s="454"/>
      <c r="M27" s="1"/>
      <c r="N27" s="1"/>
      <c r="O27" s="1"/>
      <c r="P27" s="1"/>
      <c r="Q27" s="1"/>
      <c r="R27" s="1"/>
      <c r="S27" s="1"/>
      <c r="T27" s="2"/>
      <c r="U27" s="2"/>
      <c r="V27" s="2"/>
      <c r="W27" s="2"/>
      <c r="X27" s="2"/>
      <c r="Y27" s="2"/>
      <c r="Z27" s="2"/>
    </row>
    <row r="28" spans="1:26" x14ac:dyDescent="0.25">
      <c r="A28" s="455" t="s">
        <v>14</v>
      </c>
      <c r="B28" s="455"/>
      <c r="C28" s="455"/>
      <c r="D28" s="455"/>
      <c r="E28" s="455"/>
      <c r="F28" s="455"/>
      <c r="G28" s="455"/>
      <c r="H28" s="455"/>
      <c r="I28" s="455"/>
      <c r="J28" s="455"/>
      <c r="K28" s="455"/>
      <c r="L28" s="455"/>
      <c r="M28" s="1"/>
      <c r="N28" s="1"/>
      <c r="O28" s="1"/>
      <c r="P28" s="1"/>
      <c r="Q28" s="1"/>
      <c r="R28" s="1"/>
      <c r="S28" s="1"/>
      <c r="T28" s="2"/>
      <c r="U28" s="2"/>
      <c r="V28" s="2"/>
      <c r="W28" s="2"/>
      <c r="X28" s="2"/>
      <c r="Y28" s="2"/>
      <c r="Z28" s="2"/>
    </row>
    <row r="29" spans="1:26" ht="15" customHeight="1" x14ac:dyDescent="0.25">
      <c r="A29" s="451" t="s">
        <v>276</v>
      </c>
      <c r="B29" s="451"/>
      <c r="C29" s="451"/>
      <c r="D29" s="451"/>
      <c r="E29" s="451"/>
      <c r="F29" s="451"/>
      <c r="G29" s="451"/>
      <c r="H29" s="451"/>
      <c r="I29" s="451"/>
      <c r="J29" s="451"/>
      <c r="K29" s="451"/>
      <c r="L29" s="451"/>
      <c r="M29" s="1"/>
      <c r="N29" s="1"/>
      <c r="O29" s="1"/>
      <c r="P29" s="1"/>
      <c r="Q29" s="1"/>
      <c r="R29" s="1"/>
      <c r="S29" s="1"/>
      <c r="T29" s="2"/>
      <c r="U29" s="2"/>
      <c r="V29" s="2"/>
      <c r="W29" s="2"/>
      <c r="X29" s="2"/>
      <c r="Y29" s="2"/>
      <c r="Z29" s="2"/>
    </row>
    <row r="30" spans="1:26" x14ac:dyDescent="0.25">
      <c r="A30" s="238"/>
      <c r="B30" s="238"/>
      <c r="C30" s="238"/>
      <c r="D30" s="238"/>
      <c r="E30" s="238"/>
      <c r="F30" s="238"/>
      <c r="G30" s="238"/>
      <c r="H30" s="238"/>
      <c r="I30" s="238"/>
      <c r="J30" s="238"/>
      <c r="K30" s="238"/>
      <c r="L30" s="238"/>
      <c r="M30" s="1"/>
      <c r="N30" s="1"/>
      <c r="O30" s="1"/>
      <c r="P30" s="1"/>
      <c r="Q30" s="1"/>
      <c r="R30" s="1"/>
      <c r="S30" s="1"/>
      <c r="T30" s="2"/>
      <c r="U30" s="2"/>
      <c r="V30" s="2"/>
      <c r="W30" s="2"/>
      <c r="X30" s="2"/>
      <c r="Y30" s="2"/>
      <c r="Z30" s="2"/>
    </row>
    <row r="31" spans="1:26" x14ac:dyDescent="0.25">
      <c r="A31" s="455" t="s">
        <v>12</v>
      </c>
      <c r="B31" s="455"/>
      <c r="C31" s="455"/>
      <c r="D31" s="455"/>
      <c r="E31" s="455"/>
      <c r="F31" s="455"/>
      <c r="G31" s="455"/>
      <c r="H31" s="455"/>
      <c r="I31" s="455"/>
      <c r="J31" s="455"/>
      <c r="K31" s="455"/>
      <c r="L31" s="455"/>
      <c r="M31" s="1"/>
      <c r="N31" s="1"/>
      <c r="O31" s="1"/>
      <c r="P31" s="1"/>
      <c r="Q31" s="1"/>
      <c r="R31" s="1"/>
      <c r="S31" s="1"/>
      <c r="T31" s="2"/>
      <c r="U31" s="2"/>
      <c r="V31" s="2"/>
      <c r="W31" s="2"/>
      <c r="X31" s="2"/>
      <c r="Y31" s="2"/>
      <c r="Z31" s="2"/>
    </row>
    <row r="32" spans="1:26" ht="41.25" customHeight="1" x14ac:dyDescent="0.25">
      <c r="A32" s="450" t="s">
        <v>264</v>
      </c>
      <c r="B32" s="450"/>
      <c r="C32" s="450"/>
      <c r="D32" s="450"/>
      <c r="E32" s="450"/>
      <c r="F32" s="450"/>
      <c r="G32" s="450"/>
      <c r="H32" s="450"/>
      <c r="I32" s="450"/>
      <c r="J32" s="450"/>
      <c r="K32" s="450"/>
      <c r="L32" s="450"/>
      <c r="M32" s="1"/>
      <c r="N32" s="1"/>
      <c r="O32" s="1"/>
      <c r="P32" s="1"/>
      <c r="Q32" s="1"/>
      <c r="R32" s="1"/>
      <c r="S32" s="1"/>
      <c r="T32" s="2"/>
      <c r="U32" s="2"/>
      <c r="V32" s="2"/>
      <c r="W32" s="2"/>
      <c r="X32" s="2"/>
      <c r="Y32" s="2"/>
      <c r="Z32" s="2"/>
    </row>
    <row r="33" spans="1:26" x14ac:dyDescent="0.25">
      <c r="A33" s="443"/>
      <c r="B33" s="443"/>
      <c r="C33" s="443"/>
      <c r="D33" s="443"/>
      <c r="E33" s="443"/>
      <c r="F33" s="443"/>
      <c r="G33" s="443"/>
      <c r="H33" s="443"/>
      <c r="I33" s="443"/>
      <c r="J33" s="443"/>
      <c r="K33" s="443"/>
      <c r="L33" s="443"/>
      <c r="M33" s="1"/>
      <c r="N33" s="1"/>
      <c r="O33" s="1"/>
      <c r="P33" s="1"/>
      <c r="Q33" s="1"/>
      <c r="R33" s="1"/>
      <c r="S33" s="1"/>
      <c r="T33" s="2"/>
      <c r="U33" s="2"/>
      <c r="V33" s="2"/>
      <c r="W33" s="2"/>
      <c r="X33" s="2"/>
      <c r="Y33" s="2"/>
      <c r="Z33" s="2"/>
    </row>
    <row r="34" spans="1:26" x14ac:dyDescent="0.25">
      <c r="A34" s="455" t="s">
        <v>13</v>
      </c>
      <c r="B34" s="455"/>
      <c r="C34" s="455"/>
      <c r="D34" s="455"/>
      <c r="E34" s="455"/>
      <c r="F34" s="455"/>
      <c r="G34" s="455"/>
      <c r="H34" s="455"/>
      <c r="I34" s="455"/>
      <c r="J34" s="455"/>
      <c r="K34" s="455"/>
      <c r="L34" s="455"/>
      <c r="M34" s="1"/>
      <c r="N34" s="1"/>
      <c r="O34" s="1"/>
      <c r="P34" s="1"/>
      <c r="Q34" s="1"/>
      <c r="R34" s="1"/>
      <c r="S34" s="1"/>
      <c r="T34" s="2"/>
      <c r="U34" s="2"/>
      <c r="V34" s="2"/>
      <c r="W34" s="2"/>
      <c r="X34" s="2"/>
      <c r="Y34" s="2"/>
      <c r="Z34" s="2"/>
    </row>
    <row r="35" spans="1:26" ht="48.95" customHeight="1" x14ac:dyDescent="0.25">
      <c r="A35" s="453" t="s">
        <v>285</v>
      </c>
      <c r="B35" s="450"/>
      <c r="C35" s="450"/>
      <c r="D35" s="450"/>
      <c r="E35" s="450"/>
      <c r="F35" s="450"/>
      <c r="G35" s="450"/>
      <c r="H35" s="450"/>
      <c r="I35" s="450"/>
      <c r="J35" s="450"/>
      <c r="K35" s="450"/>
      <c r="L35" s="450"/>
      <c r="M35" s="1"/>
      <c r="N35" s="1"/>
      <c r="O35" s="1"/>
      <c r="P35" s="1"/>
      <c r="Q35" s="1"/>
      <c r="R35" s="1"/>
      <c r="S35" s="1"/>
      <c r="T35" s="2"/>
      <c r="U35" s="2"/>
      <c r="V35" s="2"/>
      <c r="W35" s="2"/>
      <c r="X35" s="2"/>
      <c r="Y35" s="2"/>
      <c r="Z35" s="2"/>
    </row>
    <row r="36" spans="1:26" x14ac:dyDescent="0.25">
      <c r="A36" s="228"/>
      <c r="B36" s="228"/>
      <c r="C36" s="228"/>
      <c r="D36" s="228"/>
      <c r="E36" s="228"/>
      <c r="F36" s="228"/>
      <c r="G36" s="228"/>
      <c r="H36" s="228"/>
      <c r="I36" s="228"/>
      <c r="J36" s="228"/>
      <c r="K36" s="228"/>
      <c r="L36" s="228"/>
      <c r="M36" s="1"/>
      <c r="N36" s="1"/>
      <c r="O36" s="1"/>
      <c r="P36" s="1"/>
      <c r="Q36" s="1"/>
      <c r="R36" s="1"/>
      <c r="S36" s="1"/>
      <c r="T36" s="2"/>
      <c r="U36" s="2"/>
      <c r="V36" s="2"/>
      <c r="W36" s="2"/>
      <c r="X36" s="2"/>
      <c r="Y36" s="2"/>
      <c r="Z36" s="2"/>
    </row>
    <row r="37" spans="1:26" x14ac:dyDescent="0.25">
      <c r="A37" s="358" t="s">
        <v>249</v>
      </c>
      <c r="B37" s="228"/>
      <c r="C37" s="228"/>
      <c r="D37" s="228"/>
      <c r="E37" s="228"/>
      <c r="F37" s="228"/>
      <c r="G37" s="228"/>
      <c r="H37" s="228"/>
      <c r="I37" s="228"/>
      <c r="J37" s="228"/>
      <c r="K37" s="228"/>
      <c r="L37" s="228"/>
      <c r="M37" s="1"/>
      <c r="N37" s="1"/>
      <c r="O37" s="1"/>
      <c r="P37" s="1"/>
      <c r="Q37" s="1"/>
      <c r="R37" s="1"/>
      <c r="S37" s="1"/>
      <c r="T37" s="2"/>
      <c r="U37" s="2"/>
      <c r="V37" s="2"/>
      <c r="W37" s="2"/>
      <c r="X37" s="2"/>
      <c r="Y37" s="2"/>
      <c r="Z37" s="2"/>
    </row>
    <row r="38" spans="1:26" ht="30" customHeight="1" x14ac:dyDescent="0.25">
      <c r="A38" s="451" t="s">
        <v>227</v>
      </c>
      <c r="B38" s="451"/>
      <c r="C38" s="451"/>
      <c r="D38" s="451"/>
      <c r="E38" s="451"/>
      <c r="F38" s="451"/>
      <c r="G38" s="451"/>
      <c r="H38" s="451"/>
      <c r="I38" s="451"/>
      <c r="J38" s="451"/>
      <c r="K38" s="451"/>
      <c r="L38" s="451"/>
      <c r="M38" s="1"/>
      <c r="N38" s="1"/>
      <c r="O38" s="1"/>
      <c r="P38" s="1"/>
      <c r="Q38" s="1"/>
      <c r="R38" s="1"/>
      <c r="S38" s="1"/>
      <c r="T38" s="2"/>
      <c r="U38" s="2"/>
      <c r="V38" s="2"/>
      <c r="W38" s="2"/>
      <c r="X38" s="2"/>
      <c r="Y38" s="2"/>
      <c r="Z38" s="2"/>
    </row>
    <row r="39" spans="1:26" x14ac:dyDescent="0.25">
      <c r="A39" s="228"/>
      <c r="B39" s="228"/>
      <c r="C39" s="228"/>
      <c r="D39" s="228"/>
      <c r="E39" s="228"/>
      <c r="F39" s="228"/>
      <c r="G39" s="228"/>
      <c r="H39" s="228"/>
      <c r="I39" s="228"/>
      <c r="J39" s="228"/>
      <c r="K39" s="228"/>
      <c r="L39" s="228"/>
      <c r="M39" s="1"/>
      <c r="N39" s="1"/>
      <c r="O39" s="1"/>
      <c r="P39" s="1"/>
      <c r="Q39" s="1"/>
      <c r="R39" s="1"/>
      <c r="S39" s="1"/>
      <c r="T39" s="2"/>
      <c r="U39" s="2"/>
      <c r="V39" s="2"/>
      <c r="W39" s="2"/>
      <c r="X39" s="2"/>
      <c r="Y39" s="2"/>
      <c r="Z39" s="2"/>
    </row>
    <row r="40" spans="1:26" x14ac:dyDescent="0.25">
      <c r="A40" s="358" t="s">
        <v>259</v>
      </c>
      <c r="B40" s="228"/>
      <c r="C40" s="228"/>
      <c r="D40" s="228"/>
      <c r="E40" s="228"/>
      <c r="F40" s="228"/>
      <c r="G40" s="228"/>
      <c r="H40" s="228"/>
      <c r="I40" s="228"/>
      <c r="J40" s="228"/>
      <c r="K40" s="228"/>
      <c r="L40" s="228"/>
      <c r="M40" s="1"/>
      <c r="N40" s="1"/>
      <c r="O40" s="1"/>
      <c r="P40" s="1"/>
      <c r="Q40" s="1"/>
      <c r="R40" s="1"/>
      <c r="S40" s="1"/>
      <c r="T40" s="2"/>
      <c r="U40" s="2"/>
      <c r="V40" s="2"/>
      <c r="W40" s="2"/>
      <c r="X40" s="2"/>
      <c r="Y40" s="2"/>
      <c r="Z40" s="2"/>
    </row>
    <row r="41" spans="1:26" ht="27.75" customHeight="1" x14ac:dyDescent="0.25">
      <c r="A41" s="451" t="s">
        <v>277</v>
      </c>
      <c r="B41" s="451"/>
      <c r="C41" s="451"/>
      <c r="D41" s="451"/>
      <c r="E41" s="451"/>
      <c r="F41" s="451"/>
      <c r="G41" s="451"/>
      <c r="H41" s="451"/>
      <c r="I41" s="451"/>
      <c r="J41" s="451"/>
      <c r="K41" s="451"/>
      <c r="L41" s="451"/>
      <c r="M41" s="1"/>
      <c r="N41" s="1"/>
      <c r="O41" s="1"/>
      <c r="P41" s="1"/>
      <c r="Q41" s="1"/>
      <c r="R41" s="1"/>
      <c r="S41" s="1"/>
      <c r="T41" s="2"/>
      <c r="U41" s="2"/>
      <c r="V41" s="2"/>
      <c r="W41" s="2"/>
      <c r="X41" s="2"/>
      <c r="Y41" s="2"/>
      <c r="Z41" s="2"/>
    </row>
    <row r="42" spans="1:26" x14ac:dyDescent="0.25">
      <c r="A42" s="228"/>
      <c r="B42" s="228"/>
      <c r="C42" s="228"/>
      <c r="D42" s="228"/>
      <c r="E42" s="228"/>
      <c r="F42" s="228"/>
      <c r="G42" s="228"/>
      <c r="H42" s="228"/>
      <c r="I42" s="228"/>
      <c r="J42" s="228"/>
      <c r="K42" s="228"/>
      <c r="L42" s="228"/>
      <c r="M42" s="1"/>
      <c r="N42" s="1"/>
      <c r="O42" s="1"/>
      <c r="P42" s="1"/>
      <c r="Q42" s="1"/>
      <c r="R42" s="1"/>
      <c r="S42" s="1"/>
      <c r="T42" s="2"/>
      <c r="U42" s="2"/>
      <c r="V42" s="2"/>
      <c r="W42" s="2"/>
      <c r="X42" s="2"/>
      <c r="Y42" s="2"/>
      <c r="Z42" s="2"/>
    </row>
    <row r="43" spans="1:26" x14ac:dyDescent="0.25">
      <c r="A43" s="455" t="s">
        <v>15</v>
      </c>
      <c r="B43" s="455"/>
      <c r="C43" s="455"/>
      <c r="D43" s="455"/>
      <c r="E43" s="455"/>
      <c r="F43" s="455"/>
      <c r="G43" s="455"/>
      <c r="H43" s="455"/>
      <c r="I43" s="455"/>
      <c r="J43" s="455"/>
      <c r="K43" s="455"/>
      <c r="L43" s="455"/>
      <c r="M43" s="6"/>
      <c r="N43" s="6"/>
      <c r="O43" s="6"/>
      <c r="P43" s="6"/>
      <c r="Q43" s="6"/>
      <c r="R43" s="6"/>
      <c r="S43" s="6"/>
    </row>
    <row r="44" spans="1:26" ht="37.5" customHeight="1" x14ac:dyDescent="0.25">
      <c r="A44" s="450" t="s">
        <v>265</v>
      </c>
      <c r="B44" s="450"/>
      <c r="C44" s="450"/>
      <c r="D44" s="450"/>
      <c r="E44" s="450"/>
      <c r="F44" s="450"/>
      <c r="G44" s="450"/>
      <c r="H44" s="450"/>
      <c r="I44" s="450"/>
      <c r="J44" s="450"/>
      <c r="K44" s="450"/>
      <c r="L44" s="450"/>
      <c r="M44" s="6"/>
      <c r="N44" s="6"/>
      <c r="O44" s="6"/>
      <c r="P44" s="6"/>
      <c r="Q44" s="6"/>
      <c r="R44" s="6"/>
      <c r="S44" s="6"/>
    </row>
    <row r="45" spans="1:26" x14ac:dyDescent="0.25">
      <c r="A45" s="238"/>
      <c r="B45" s="239"/>
      <c r="C45" s="239"/>
      <c r="D45" s="239"/>
      <c r="E45" s="239"/>
      <c r="F45" s="239"/>
      <c r="G45" s="239"/>
      <c r="H45" s="239"/>
      <c r="I45" s="239"/>
      <c r="J45" s="239"/>
      <c r="K45" s="239"/>
      <c r="L45" s="239"/>
      <c r="M45" s="6"/>
      <c r="N45" s="6"/>
      <c r="O45" s="6"/>
      <c r="P45" s="6"/>
      <c r="Q45" s="6"/>
      <c r="R45" s="6"/>
      <c r="S45" s="6"/>
    </row>
    <row r="46" spans="1:26" x14ac:dyDescent="0.25">
      <c r="A46" s="359" t="s">
        <v>251</v>
      </c>
      <c r="B46" s="239"/>
      <c r="C46" s="239"/>
      <c r="D46" s="239"/>
      <c r="E46" s="239"/>
      <c r="F46" s="239"/>
      <c r="G46" s="239"/>
      <c r="H46" s="239"/>
      <c r="I46" s="239"/>
      <c r="J46" s="239"/>
      <c r="K46" s="239"/>
      <c r="L46" s="239"/>
      <c r="M46" s="6"/>
      <c r="N46" s="6"/>
      <c r="O46" s="6"/>
      <c r="P46" s="6"/>
      <c r="Q46" s="6"/>
      <c r="R46" s="6"/>
      <c r="S46" s="6"/>
    </row>
    <row r="47" spans="1:26" ht="28.5" customHeight="1" x14ac:dyDescent="0.25">
      <c r="A47" s="450" t="s">
        <v>248</v>
      </c>
      <c r="B47" s="450"/>
      <c r="C47" s="450"/>
      <c r="D47" s="450"/>
      <c r="E47" s="450"/>
      <c r="F47" s="450"/>
      <c r="G47" s="450"/>
      <c r="H47" s="450"/>
      <c r="I47" s="450"/>
      <c r="J47" s="450"/>
      <c r="K47" s="450"/>
      <c r="L47" s="450"/>
      <c r="M47" s="6"/>
      <c r="N47" s="6"/>
      <c r="O47" s="6"/>
      <c r="P47" s="6"/>
      <c r="Q47" s="6"/>
      <c r="R47" s="6"/>
      <c r="S47" s="6"/>
    </row>
    <row r="48" spans="1:26" x14ac:dyDescent="0.25">
      <c r="A48" s="238"/>
      <c r="B48" s="239"/>
      <c r="C48" s="239"/>
      <c r="D48" s="239"/>
      <c r="E48" s="239"/>
      <c r="F48" s="239"/>
      <c r="G48" s="239"/>
      <c r="H48" s="239"/>
      <c r="I48" s="239"/>
      <c r="J48" s="239"/>
      <c r="K48" s="239"/>
      <c r="L48" s="239"/>
      <c r="M48" s="6"/>
      <c r="N48" s="6"/>
      <c r="O48" s="6"/>
      <c r="P48" s="6"/>
      <c r="Q48" s="6"/>
      <c r="R48" s="6"/>
      <c r="S48" s="6"/>
    </row>
    <row r="49" spans="1:19" x14ac:dyDescent="0.25">
      <c r="A49" s="359" t="s">
        <v>253</v>
      </c>
      <c r="B49" s="239"/>
      <c r="C49" s="239"/>
      <c r="D49" s="239"/>
      <c r="E49" s="239"/>
      <c r="F49" s="239"/>
      <c r="G49" s="239"/>
      <c r="H49" s="239"/>
      <c r="I49" s="239"/>
      <c r="J49" s="239"/>
      <c r="K49" s="239"/>
      <c r="L49" s="239"/>
      <c r="M49" s="6"/>
      <c r="N49" s="6"/>
      <c r="O49" s="6"/>
      <c r="P49" s="6"/>
      <c r="Q49" s="6"/>
      <c r="R49" s="6"/>
      <c r="S49" s="6"/>
    </row>
    <row r="50" spans="1:19" ht="27" customHeight="1" x14ac:dyDescent="0.25">
      <c r="A50" s="450" t="s">
        <v>246</v>
      </c>
      <c r="B50" s="450"/>
      <c r="C50" s="450"/>
      <c r="D50" s="450"/>
      <c r="E50" s="450"/>
      <c r="F50" s="450"/>
      <c r="G50" s="450"/>
      <c r="H50" s="450"/>
      <c r="I50" s="450"/>
      <c r="J50" s="450"/>
      <c r="K50" s="450"/>
      <c r="L50" s="450"/>
      <c r="M50" s="6"/>
      <c r="N50" s="6"/>
      <c r="O50" s="6"/>
      <c r="P50" s="6"/>
      <c r="Q50" s="6"/>
      <c r="R50" s="6"/>
      <c r="S50" s="6"/>
    </row>
    <row r="51" spans="1:19" x14ac:dyDescent="0.25">
      <c r="A51" s="238"/>
      <c r="B51" s="239"/>
      <c r="C51" s="239"/>
      <c r="D51" s="239"/>
      <c r="E51" s="239"/>
      <c r="F51" s="239"/>
      <c r="G51" s="239"/>
      <c r="H51" s="239"/>
      <c r="I51" s="239"/>
      <c r="J51" s="239"/>
      <c r="K51" s="239"/>
      <c r="L51" s="239"/>
      <c r="M51" s="6"/>
      <c r="N51" s="6"/>
      <c r="O51" s="6"/>
      <c r="P51" s="6"/>
      <c r="Q51" s="6"/>
      <c r="R51" s="6"/>
      <c r="S51" s="6"/>
    </row>
    <row r="52" spans="1:19" x14ac:dyDescent="0.25">
      <c r="A52" s="359" t="s">
        <v>252</v>
      </c>
      <c r="B52" s="239"/>
      <c r="C52" s="239"/>
      <c r="D52" s="239"/>
      <c r="E52" s="239"/>
      <c r="F52" s="239"/>
      <c r="G52" s="239"/>
      <c r="H52" s="239"/>
      <c r="I52" s="239"/>
      <c r="J52" s="239"/>
      <c r="K52" s="239"/>
      <c r="L52" s="239"/>
      <c r="M52" s="6"/>
      <c r="N52" s="6"/>
      <c r="O52" s="6"/>
      <c r="P52" s="6"/>
      <c r="Q52" s="6"/>
      <c r="R52" s="6"/>
      <c r="S52" s="6"/>
    </row>
    <row r="53" spans="1:19" ht="27" customHeight="1" x14ac:dyDescent="0.25">
      <c r="A53" s="450" t="s">
        <v>247</v>
      </c>
      <c r="B53" s="450"/>
      <c r="C53" s="450"/>
      <c r="D53" s="450"/>
      <c r="E53" s="450"/>
      <c r="F53" s="450"/>
      <c r="G53" s="450"/>
      <c r="H53" s="450"/>
      <c r="I53" s="450"/>
      <c r="J53" s="450"/>
      <c r="K53" s="450"/>
      <c r="L53" s="450"/>
      <c r="M53" s="6"/>
      <c r="N53" s="6"/>
      <c r="O53" s="6"/>
      <c r="P53" s="6"/>
      <c r="Q53" s="6"/>
      <c r="R53" s="6"/>
      <c r="S53" s="6"/>
    </row>
    <row r="54" spans="1:19" x14ac:dyDescent="0.25">
      <c r="A54" s="238"/>
      <c r="B54" s="239"/>
      <c r="C54" s="239"/>
      <c r="D54" s="239"/>
      <c r="E54" s="239"/>
      <c r="F54" s="239"/>
      <c r="G54" s="239"/>
      <c r="H54" s="239"/>
      <c r="I54" s="239"/>
      <c r="J54" s="239"/>
      <c r="K54" s="239"/>
      <c r="L54" s="239"/>
      <c r="M54" s="6"/>
      <c r="N54" s="6"/>
      <c r="O54" s="6"/>
      <c r="P54" s="6"/>
      <c r="Q54" s="6"/>
      <c r="R54" s="6"/>
      <c r="S54" s="6"/>
    </row>
    <row r="55" spans="1:19" x14ac:dyDescent="0.25">
      <c r="A55" s="359" t="s">
        <v>250</v>
      </c>
      <c r="B55" s="239"/>
      <c r="C55" s="239"/>
      <c r="D55" s="239"/>
      <c r="E55" s="239"/>
      <c r="F55" s="239"/>
      <c r="G55" s="239"/>
      <c r="H55" s="239"/>
      <c r="I55" s="239"/>
      <c r="J55" s="239"/>
      <c r="K55" s="239"/>
      <c r="L55" s="239"/>
      <c r="M55" s="6"/>
      <c r="N55" s="6"/>
      <c r="O55" s="6"/>
      <c r="P55" s="6"/>
      <c r="Q55" s="6"/>
      <c r="R55" s="6"/>
      <c r="S55" s="6"/>
    </row>
    <row r="56" spans="1:19" ht="40.5" customHeight="1" x14ac:dyDescent="0.25">
      <c r="A56" s="450" t="s">
        <v>236</v>
      </c>
      <c r="B56" s="450"/>
      <c r="C56" s="450"/>
      <c r="D56" s="450"/>
      <c r="E56" s="450"/>
      <c r="F56" s="450"/>
      <c r="G56" s="450"/>
      <c r="H56" s="450"/>
      <c r="I56" s="450"/>
      <c r="J56" s="450"/>
      <c r="K56" s="450"/>
      <c r="L56" s="450"/>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row r="346" spans="1:19" x14ac:dyDescent="0.25">
      <c r="A346" s="7"/>
      <c r="B346" s="6"/>
      <c r="C346" s="6"/>
      <c r="D346" s="6"/>
      <c r="E346" s="6"/>
      <c r="F346" s="6"/>
      <c r="G346" s="6"/>
      <c r="H346" s="6"/>
      <c r="I346" s="6"/>
      <c r="J346" s="6"/>
      <c r="K346" s="6"/>
      <c r="L346" s="6"/>
      <c r="M346" s="6"/>
      <c r="N346" s="6"/>
      <c r="O346" s="6"/>
      <c r="P346" s="6"/>
      <c r="Q346" s="6"/>
      <c r="R346" s="6"/>
      <c r="S346" s="6"/>
    </row>
  </sheetData>
  <mergeCells count="34">
    <mergeCell ref="A56:L56"/>
    <mergeCell ref="A26:L26"/>
    <mergeCell ref="A44:L44"/>
    <mergeCell ref="A27:L27"/>
    <mergeCell ref="A31:L31"/>
    <mergeCell ref="A32:L32"/>
    <mergeCell ref="A33:L33"/>
    <mergeCell ref="A34:L34"/>
    <mergeCell ref="A35:L35"/>
    <mergeCell ref="A28:L28"/>
    <mergeCell ref="A29:L29"/>
    <mergeCell ref="A38:L38"/>
    <mergeCell ref="A43:L43"/>
    <mergeCell ref="A20:L20"/>
    <mergeCell ref="A23:L23"/>
    <mergeCell ref="A50:L50"/>
    <mergeCell ref="A53:L53"/>
    <mergeCell ref="A47:L47"/>
    <mergeCell ref="A41:L41"/>
    <mergeCell ref="A25:L25"/>
    <mergeCell ref="A8:L8"/>
    <mergeCell ref="A1:L1"/>
    <mergeCell ref="A3:L3"/>
    <mergeCell ref="A4:L4"/>
    <mergeCell ref="A5:L5"/>
    <mergeCell ref="A6:L6"/>
    <mergeCell ref="A16:L16"/>
    <mergeCell ref="A17:L17"/>
    <mergeCell ref="A19:L19"/>
    <mergeCell ref="A11:L11"/>
    <mergeCell ref="A12:L12"/>
    <mergeCell ref="A13:L13"/>
    <mergeCell ref="A14:L14"/>
    <mergeCell ref="A15:L15"/>
  </mergeCells>
  <hyperlinks>
    <hyperlink ref="A25" location="'Luottoriski MV03'!A1" display="'Luottoriski MV03'!A1" xr:uid="{CCDD6465-B16A-4404-9DE2-98602B49BF4F}"/>
    <hyperlink ref="A31" location="Maksutapahtumasidonnainen!A1" display="Maksutapahtumasidonnainen menetelmä" xr:uid="{062AF287-DE44-4482-AEC3-61CBE2F06D93}"/>
    <hyperlink ref="A34" location="Summamenetelmä!A1" display="Summamenetelmä" xr:uid="{4F8DD055-8693-4D4A-9986-5B5AEC5657A7}"/>
    <hyperlink ref="A43" location="'Oma Pääoma MV02'!A1" display="Oma pääoma" xr:uid="{ABD2397C-36AF-46E3-BF36-D3739F55EAAA}"/>
    <hyperlink ref="A22" location="Tuloslaskelma!A1" display="Tuloslaskelma," xr:uid="{11CE95C7-C6F3-44FC-9292-693323F8909C}"/>
    <hyperlink ref="B22" location="Tase!A1" display="Tase ja" xr:uid="{9CD8CEF8-9B01-4ACB-8204-3B0E998A7C37}"/>
    <hyperlink ref="C22" location="Perustiedot!A1" display="Perustiedot" xr:uid="{3FAA3433-2541-45A3-BACA-3A06F2EB7620}"/>
    <hyperlink ref="A43:L43" location="'Omat varat ja vakavaraisuus'!A1" display="Omat varat ja vakavaraisuus" xr:uid="{8404EB78-416B-4634-82D8-CFF85A480DBB}"/>
    <hyperlink ref="A34:L34" location="Summamenetelmä!A1" display="Summamenetelmä" xr:uid="{789A3209-B500-4C79-9926-3456D002D5B2}"/>
    <hyperlink ref="A31:L31" location="Maksutapahtumasidonnainen!A1" display="Maksutapahtumasidonnainen menetelmä" xr:uid="{E8234FF7-4CB5-4BE8-AC56-FE6F99416548}"/>
    <hyperlink ref="A37" location="'Sähkörahayhteisön 2% vaade'!A1" display="Sähkörahayhteisön 2% vaade" xr:uid="{D6082E70-5BF4-4A7E-96F3-65B99A502E5E}"/>
    <hyperlink ref="A25:L25" location="Luottoriski!A1" display="Luottoriski" xr:uid="{A9795C19-F7B9-4CC2-987C-B1BD391C32DA}"/>
    <hyperlink ref="A28" location="'Kulusidonnainen menetelmä'!A1" display="Kulusidonnainen menetelmä" xr:uid="{38265366-1254-4548-A8C0-C264E384D0BD}"/>
    <hyperlink ref="A28:L28" location="'Kulusidonnainen menetelmä'!A1" display="Kulusidonnainen menetelmä" xr:uid="{11E7A42F-90A9-496D-8F3A-658CFACE64FC}"/>
    <hyperlink ref="A49" location="'Yhteenveto (Maksutapahtumasid.)'!A1" display="'Yhteenveto (Maksutapahtumasid.)'" xr:uid="{003EDCD3-834D-4E1C-9742-15AFFDB3F933}"/>
    <hyperlink ref="A52" location="'Yhteenveto (Summamenetelmä)'!A1" display="'Yhteenveto (Summamenetelmä)'" xr:uid="{5BF5A260-98C9-4EC5-97C3-599672245590}"/>
    <hyperlink ref="A46" location="'Yhteenveto (Kulusidonnainen)'!A1" display="'Yhteenveto (Kulusidonnainen)'" xr:uid="{304FCED3-5B6C-41DC-B096-E11BBEE02215}"/>
    <hyperlink ref="A55" location="'Yhteenveto (2% vaade)'!A1" display="Yhteenveto (2% vaade)" xr:uid="{64EBEA13-AF0A-4C77-A470-EDAC28E33624}"/>
    <hyperlink ref="A10" r:id="rId1" xr:uid="{37EEAE04-4C09-4CED-BDCD-729FF5513C0B}"/>
    <hyperlink ref="A40" location="Pääomasuunnitelma!A1" display="Pääomasuunnitelma" xr:uid="{41636452-82C8-4AF6-B38C-72AE011EF203}"/>
    <hyperlink ref="A5" r:id="rId2" xr:uid="{38AD2037-86AE-4794-B7FA-1C281DD22C9E}"/>
    <hyperlink ref="A6" r:id="rId3" display="Valtionvarainministeriön asetuksesta" xr:uid="{9B40D2BC-461A-4A6D-97F0-E5AE2F221213}"/>
    <hyperlink ref="A8" r:id="rId4" display="Määräyksistä ja ohjeista" xr:uid="{F92DBCE3-6A08-44FC-A128-783F8A38F592}"/>
    <hyperlink ref="A7" r:id="rId5" xr:uid="{94FA03C1-3F17-40BD-9D24-D6D21FC87308}"/>
    <hyperlink ref="A6:L6" r:id="rId6" display="Valtionvarainministeriön asetuksesta toimilupahakemukseen liitettävistä selvityksistä" xr:uid="{28F7DEA7-D74F-40C3-93BF-04F3DF0BA58E}"/>
    <hyperlink ref="A9" r:id="rId7" xr:uid="{2E26CF8A-7EC7-4C15-AA30-73A564C0AA63}"/>
    <hyperlink ref="A5:L5" r:id="rId8" display="Maksulaitoslaista" xr:uid="{60AFCB68-B9A2-4C00-B693-B5E6B2CFB221}"/>
    <hyperlink ref="A8:L8" r:id="rId9" display="Finanssivalvonnan määräyksistä ja ohjeista" xr:uid="{A712DAE5-5DFE-4F3C-B383-01EF6C7DEF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78916-827C-4AE4-9F73-47C8B90F5656}">
  <sheetPr>
    <tabColor theme="3"/>
  </sheetPr>
  <dimension ref="B1:N28"/>
  <sheetViews>
    <sheetView showGridLines="0" zoomScale="148" zoomScaleNormal="148" workbookViewId="0">
      <selection activeCell="J21" sqref="J21"/>
    </sheetView>
  </sheetViews>
  <sheetFormatPr defaultRowHeight="15" x14ac:dyDescent="0.25"/>
  <cols>
    <col min="1" max="1" width="3" customWidth="1"/>
    <col min="2" max="2" width="38.28515625" customWidth="1"/>
    <col min="3" max="14" width="15.42578125" customWidth="1"/>
  </cols>
  <sheetData>
    <row r="1" spans="2:14" x14ac:dyDescent="0.25">
      <c r="H1" s="8"/>
      <c r="I1" s="8"/>
      <c r="J1" s="8"/>
      <c r="K1" s="8"/>
      <c r="L1" s="8"/>
      <c r="M1" s="8"/>
      <c r="N1" s="8"/>
    </row>
    <row r="2" spans="2:14" x14ac:dyDescent="0.25">
      <c r="B2" s="14" t="s">
        <v>16</v>
      </c>
      <c r="C2" s="116"/>
      <c r="D2" s="116"/>
      <c r="E2" s="117"/>
      <c r="F2" s="118"/>
      <c r="H2" s="8"/>
      <c r="I2" s="8"/>
      <c r="J2" s="8"/>
      <c r="K2" s="8"/>
      <c r="L2" s="8"/>
      <c r="M2" s="8"/>
      <c r="N2" s="8"/>
    </row>
    <row r="3" spans="2:14" x14ac:dyDescent="0.25">
      <c r="B3" s="14"/>
      <c r="C3" s="116"/>
      <c r="D3" s="116"/>
      <c r="E3" s="117"/>
      <c r="F3" s="118"/>
      <c r="H3" s="8"/>
      <c r="I3" s="8"/>
      <c r="J3" s="8"/>
      <c r="K3" s="8"/>
      <c r="L3" s="8"/>
      <c r="M3" s="8"/>
      <c r="N3" s="8"/>
    </row>
    <row r="4" spans="2:14" ht="14.45" customHeight="1" x14ac:dyDescent="0.25">
      <c r="B4" s="122" t="s">
        <v>257</v>
      </c>
      <c r="C4" s="122"/>
      <c r="D4" s="120"/>
      <c r="E4" s="120"/>
      <c r="F4" s="120"/>
      <c r="G4" s="121"/>
      <c r="H4" s="8"/>
      <c r="I4" s="8"/>
      <c r="J4" s="8"/>
      <c r="K4" s="8"/>
      <c r="L4" s="8"/>
      <c r="M4" s="8"/>
      <c r="N4" s="8"/>
    </row>
    <row r="5" spans="2:14" ht="14.45" customHeight="1" x14ac:dyDescent="0.25">
      <c r="B5" s="121"/>
      <c r="C5" s="121"/>
      <c r="D5" s="120"/>
      <c r="E5" s="120"/>
      <c r="F5" s="120"/>
      <c r="G5" s="155"/>
      <c r="H5" s="8"/>
      <c r="I5" s="8"/>
      <c r="J5" s="8"/>
      <c r="K5" s="8"/>
      <c r="L5" s="8"/>
      <c r="M5" s="8"/>
      <c r="N5" s="8"/>
    </row>
    <row r="6" spans="2:14" x14ac:dyDescent="0.25">
      <c r="B6" s="361" t="s">
        <v>17</v>
      </c>
      <c r="C6" s="221" t="s">
        <v>243</v>
      </c>
      <c r="D6" s="242"/>
      <c r="E6" s="21"/>
      <c r="F6" s="242"/>
      <c r="G6" s="157"/>
      <c r="H6" s="228"/>
      <c r="I6" s="228"/>
      <c r="J6" s="228"/>
      <c r="K6" s="228"/>
      <c r="L6" s="228"/>
      <c r="M6" s="228"/>
      <c r="N6" s="228"/>
    </row>
    <row r="7" spans="2:14" x14ac:dyDescent="0.25">
      <c r="B7" s="242"/>
      <c r="C7" s="242"/>
      <c r="D7" s="242"/>
      <c r="E7" s="242"/>
      <c r="F7" s="242"/>
      <c r="G7" s="228"/>
      <c r="H7" s="228"/>
      <c r="I7" s="228"/>
      <c r="J7" s="228"/>
      <c r="K7" s="228"/>
      <c r="L7" s="228"/>
      <c r="M7" s="228"/>
      <c r="N7" s="228"/>
    </row>
    <row r="8" spans="2:14" x14ac:dyDescent="0.25">
      <c r="B8" s="228"/>
      <c r="C8" s="228"/>
      <c r="D8" s="228"/>
      <c r="E8" s="228"/>
      <c r="F8" s="228"/>
      <c r="G8" s="228"/>
      <c r="H8" s="228"/>
      <c r="I8" s="228"/>
      <c r="J8" s="228"/>
      <c r="K8" s="228"/>
      <c r="L8" s="228"/>
      <c r="M8" s="228"/>
      <c r="N8" s="228"/>
    </row>
    <row r="9" spans="2:14" s="125" customFormat="1" ht="19.5" customHeight="1" thickBot="1" x14ac:dyDescent="0.3">
      <c r="B9" s="243"/>
      <c r="C9" s="292" t="s">
        <v>23</v>
      </c>
      <c r="D9" s="293"/>
      <c r="E9" s="293"/>
      <c r="F9" s="293"/>
      <c r="G9" s="292" t="s">
        <v>24</v>
      </c>
      <c r="H9" s="293"/>
      <c r="I9" s="293"/>
      <c r="J9" s="293"/>
      <c r="K9" s="292" t="s">
        <v>25</v>
      </c>
      <c r="L9" s="243"/>
      <c r="M9" s="243"/>
      <c r="N9" s="243"/>
    </row>
    <row r="10" spans="2:14" ht="15.75" thickBot="1" x14ac:dyDescent="0.3">
      <c r="B10" s="362" t="s">
        <v>258</v>
      </c>
      <c r="C10" s="303">
        <v>2025</v>
      </c>
      <c r="D10" s="303" t="s">
        <v>26</v>
      </c>
      <c r="E10" s="303" t="s">
        <v>27</v>
      </c>
      <c r="F10" s="304" t="s">
        <v>28</v>
      </c>
      <c r="G10" s="303">
        <v>2025</v>
      </c>
      <c r="H10" s="303" t="s">
        <v>26</v>
      </c>
      <c r="I10" s="303" t="s">
        <v>27</v>
      </c>
      <c r="J10" s="303" t="s">
        <v>28</v>
      </c>
      <c r="K10" s="302">
        <v>2025</v>
      </c>
      <c r="L10" s="303" t="s">
        <v>26</v>
      </c>
      <c r="M10" s="303" t="s">
        <v>27</v>
      </c>
      <c r="N10" s="304" t="s">
        <v>28</v>
      </c>
    </row>
    <row r="11" spans="2:14" x14ac:dyDescent="0.25">
      <c r="B11" s="368" t="s">
        <v>260</v>
      </c>
      <c r="C11" s="422"/>
      <c r="D11" s="423"/>
      <c r="E11" s="423"/>
      <c r="F11" s="424"/>
      <c r="G11" s="425"/>
      <c r="H11" s="423"/>
      <c r="I11" s="423"/>
      <c r="J11" s="424"/>
      <c r="K11" s="425"/>
      <c r="L11" s="423"/>
      <c r="M11" s="423"/>
      <c r="N11" s="424"/>
    </row>
    <row r="12" spans="2:14" ht="15.75" thickBot="1" x14ac:dyDescent="0.3">
      <c r="B12" s="367" t="s">
        <v>261</v>
      </c>
      <c r="C12" s="363"/>
      <c r="D12" s="364"/>
      <c r="E12" s="364"/>
      <c r="F12" s="365"/>
      <c r="G12" s="366"/>
      <c r="H12" s="364"/>
      <c r="I12" s="364"/>
      <c r="J12" s="365"/>
      <c r="K12" s="366"/>
      <c r="L12" s="364"/>
      <c r="M12" s="364"/>
      <c r="N12" s="365"/>
    </row>
    <row r="13" spans="2:14" x14ac:dyDescent="0.25">
      <c r="B13" s="421"/>
      <c r="C13" s="421"/>
      <c r="D13" s="421"/>
      <c r="E13" s="421"/>
      <c r="F13" s="421"/>
      <c r="G13" s="421"/>
      <c r="H13" s="421"/>
      <c r="I13" s="421"/>
      <c r="J13" s="421"/>
      <c r="K13" s="421"/>
      <c r="L13" s="421"/>
      <c r="M13" s="421"/>
      <c r="N13" s="421"/>
    </row>
    <row r="14" spans="2:14" x14ac:dyDescent="0.25">
      <c r="B14" s="275" t="s">
        <v>156</v>
      </c>
      <c r="C14" s="228"/>
      <c r="D14" s="228"/>
      <c r="E14" s="228"/>
      <c r="F14" s="228"/>
      <c r="G14" s="275" t="s">
        <v>157</v>
      </c>
      <c r="H14" s="228"/>
      <c r="I14" s="421"/>
      <c r="J14" s="421"/>
      <c r="K14" s="421"/>
      <c r="L14" s="421"/>
      <c r="M14" s="421"/>
      <c r="N14" s="421"/>
    </row>
    <row r="15" spans="2:14" x14ac:dyDescent="0.25">
      <c r="B15" s="242"/>
      <c r="C15" s="242"/>
      <c r="D15" s="242"/>
      <c r="E15" s="242"/>
      <c r="F15" s="242"/>
      <c r="G15" s="242"/>
      <c r="H15" s="242"/>
      <c r="I15" s="228"/>
      <c r="J15" s="228"/>
      <c r="K15" s="228"/>
      <c r="L15" s="228"/>
      <c r="M15" s="228"/>
      <c r="N15" s="228"/>
    </row>
    <row r="16" spans="2:14" x14ac:dyDescent="0.25">
      <c r="I16" s="228"/>
      <c r="J16" s="228"/>
      <c r="K16" s="228"/>
      <c r="L16" s="228"/>
      <c r="M16" s="228"/>
      <c r="N16" s="228"/>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36"/>
      <c r="D28" s="114"/>
      <c r="E28" s="114"/>
      <c r="F28" s="114"/>
      <c r="G28" s="114"/>
      <c r="H28" s="6"/>
      <c r="I28" s="6"/>
      <c r="J28" s="6"/>
      <c r="K28"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C627-5A95-4009-8191-24756EF721E6}">
  <sheetPr>
    <tabColor theme="3"/>
    <pageSetUpPr fitToPage="1"/>
  </sheetPr>
  <dimension ref="A1:Q109"/>
  <sheetViews>
    <sheetView showGridLines="0" zoomScale="50" zoomScaleNormal="100" zoomScaleSheetLayoutView="70" workbookViewId="0">
      <pane ySplit="10" topLeftCell="A79" activePane="bottomLeft" state="frozen"/>
      <selection activeCell="P49" sqref="P49"/>
      <selection pane="bottomLeft" activeCell="J20" sqref="J20"/>
    </sheetView>
  </sheetViews>
  <sheetFormatPr defaultColWidth="9.140625" defaultRowHeight="12" x14ac:dyDescent="0.2"/>
  <cols>
    <col min="1" max="1" width="3.28515625" style="21" customWidth="1"/>
    <col min="2" max="2" width="88.85546875" style="40" customWidth="1"/>
    <col min="3" max="3" width="15.140625" style="21" customWidth="1"/>
    <col min="4" max="4" width="15.42578125" style="156" bestFit="1" customWidth="1"/>
    <col min="5" max="6" width="13.7109375" style="157" customWidth="1"/>
    <col min="7" max="7" width="3.85546875" style="157" customWidth="1"/>
    <col min="8" max="11" width="13.7109375" style="157" customWidth="1"/>
    <col min="12" max="12" width="4" style="157" customWidth="1"/>
    <col min="13" max="16" width="13.7109375" style="157" customWidth="1"/>
    <col min="17" max="17" width="42" style="157" customWidth="1"/>
    <col min="18" max="16384" width="9.140625" style="157"/>
  </cols>
  <sheetData>
    <row r="1" spans="1:17" ht="18" customHeight="1" x14ac:dyDescent="0.2">
      <c r="D1" s="158"/>
    </row>
    <row r="2" spans="1:17" ht="15.95" customHeight="1" x14ac:dyDescent="0.2">
      <c r="B2" s="14" t="s">
        <v>16</v>
      </c>
      <c r="C2" s="158"/>
      <c r="D2" s="158"/>
    </row>
    <row r="3" spans="1:17" ht="34.5" x14ac:dyDescent="0.2">
      <c r="B3" s="159" t="s">
        <v>15</v>
      </c>
      <c r="C3" s="158"/>
      <c r="D3" s="40"/>
    </row>
    <row r="4" spans="1:17" ht="15.95" customHeight="1" x14ac:dyDescent="0.2">
      <c r="B4" s="157"/>
      <c r="D4" s="40"/>
    </row>
    <row r="5" spans="1:17" ht="11.45" customHeight="1" x14ac:dyDescent="0.2">
      <c r="B5" s="160"/>
      <c r="C5" s="161"/>
      <c r="D5" s="157"/>
    </row>
    <row r="6" spans="1:17" ht="11.45" customHeight="1" x14ac:dyDescent="0.2">
      <c r="B6" s="162" t="s">
        <v>17</v>
      </c>
      <c r="C6" s="21" t="s">
        <v>243</v>
      </c>
      <c r="D6" s="157"/>
      <c r="G6" s="163"/>
    </row>
    <row r="8" spans="1:17" ht="16.5" thickBot="1" x14ac:dyDescent="0.25">
      <c r="C8" s="40"/>
      <c r="D8" s="40"/>
      <c r="E8" s="40"/>
      <c r="F8" s="40"/>
      <c r="G8" s="40"/>
      <c r="H8" s="21"/>
      <c r="I8" s="21"/>
      <c r="J8" s="21"/>
      <c r="K8" s="21"/>
      <c r="L8" s="164"/>
      <c r="M8" s="40"/>
      <c r="N8" s="40"/>
      <c r="O8" s="40"/>
      <c r="P8" s="40"/>
      <c r="Q8" s="40"/>
    </row>
    <row r="9" spans="1:17" ht="16.5" thickBot="1" x14ac:dyDescent="0.25">
      <c r="C9" s="456" t="s">
        <v>23</v>
      </c>
      <c r="D9" s="457"/>
      <c r="E9" s="457"/>
      <c r="F9" s="458"/>
      <c r="G9" s="40"/>
      <c r="H9" s="456" t="s">
        <v>24</v>
      </c>
      <c r="I9" s="457"/>
      <c r="J9" s="457"/>
      <c r="K9" s="458"/>
      <c r="L9" s="40"/>
      <c r="M9" s="456" t="s">
        <v>25</v>
      </c>
      <c r="N9" s="457"/>
      <c r="O9" s="457"/>
      <c r="P9" s="458"/>
      <c r="Q9" s="40"/>
    </row>
    <row r="10" spans="1:17" x14ac:dyDescent="0.2">
      <c r="B10" s="165" t="s">
        <v>168</v>
      </c>
      <c r="C10" s="41">
        <v>2025</v>
      </c>
      <c r="D10" s="41" t="s">
        <v>26</v>
      </c>
      <c r="E10" s="41" t="s">
        <v>27</v>
      </c>
      <c r="F10" s="41" t="s">
        <v>28</v>
      </c>
      <c r="G10" s="42"/>
      <c r="H10" s="41">
        <v>2025</v>
      </c>
      <c r="I10" s="41" t="s">
        <v>26</v>
      </c>
      <c r="J10" s="41" t="s">
        <v>27</v>
      </c>
      <c r="K10" s="41" t="s">
        <v>28</v>
      </c>
      <c r="L10" s="43"/>
      <c r="M10" s="41">
        <v>2025</v>
      </c>
      <c r="N10" s="41" t="s">
        <v>26</v>
      </c>
      <c r="O10" s="41" t="s">
        <v>27</v>
      </c>
      <c r="P10" s="41" t="s">
        <v>28</v>
      </c>
      <c r="Q10" s="42"/>
    </row>
    <row r="11" spans="1:17" x14ac:dyDescent="0.2">
      <c r="B11" s="166" t="s">
        <v>169</v>
      </c>
      <c r="C11" s="167"/>
      <c r="D11" s="167"/>
      <c r="E11" s="167"/>
      <c r="F11" s="167"/>
      <c r="G11" s="42"/>
      <c r="H11" s="167"/>
      <c r="I11" s="167"/>
      <c r="J11" s="167"/>
      <c r="K11" s="167"/>
      <c r="L11" s="43"/>
      <c r="M11" s="167"/>
      <c r="N11" s="167"/>
      <c r="O11" s="167"/>
      <c r="P11" s="167"/>
      <c r="Q11" s="42"/>
    </row>
    <row r="12" spans="1:17" x14ac:dyDescent="0.2">
      <c r="B12" s="165"/>
      <c r="C12" s="167"/>
      <c r="D12" s="167"/>
      <c r="E12" s="167"/>
      <c r="F12" s="167"/>
      <c r="G12" s="42"/>
      <c r="H12" s="167"/>
      <c r="I12" s="167"/>
      <c r="J12" s="167"/>
      <c r="K12" s="167"/>
      <c r="L12" s="43"/>
      <c r="M12" s="167"/>
      <c r="N12" s="167"/>
      <c r="O12" s="167"/>
      <c r="P12" s="167"/>
      <c r="Q12" s="42"/>
    </row>
    <row r="13" spans="1:17" s="169" customFormat="1" x14ac:dyDescent="0.2">
      <c r="A13" s="40"/>
      <c r="B13" s="168" t="s">
        <v>170</v>
      </c>
      <c r="C13" s="388">
        <f>C15+C32</f>
        <v>0</v>
      </c>
      <c r="D13" s="388">
        <f>D15+D32</f>
        <v>0</v>
      </c>
      <c r="E13" s="388">
        <f>E15+E32</f>
        <v>0</v>
      </c>
      <c r="F13" s="389">
        <f>F15+F32</f>
        <v>0</v>
      </c>
      <c r="G13" s="390"/>
      <c r="H13" s="391">
        <f>H15+H32</f>
        <v>0</v>
      </c>
      <c r="I13" s="388">
        <f>I15+I32</f>
        <v>0</v>
      </c>
      <c r="J13" s="388">
        <f>J15+J32</f>
        <v>0</v>
      </c>
      <c r="K13" s="389">
        <f>K15+K32</f>
        <v>0</v>
      </c>
      <c r="L13" s="390"/>
      <c r="M13" s="391">
        <f>M15+M32</f>
        <v>0</v>
      </c>
      <c r="N13" s="388">
        <f>N15+N32</f>
        <v>0</v>
      </c>
      <c r="O13" s="388">
        <f>O15+O32</f>
        <v>0</v>
      </c>
      <c r="P13" s="388">
        <f>P15+P32</f>
        <v>0</v>
      </c>
    </row>
    <row r="14" spans="1:17" s="169" customFormat="1" x14ac:dyDescent="0.2">
      <c r="A14" s="40"/>
      <c r="B14" s="170"/>
      <c r="C14" s="392"/>
      <c r="D14" s="392"/>
      <c r="E14" s="392"/>
      <c r="F14" s="392"/>
      <c r="G14" s="393"/>
      <c r="H14" s="392"/>
      <c r="I14" s="392"/>
      <c r="J14" s="392"/>
      <c r="K14" s="392"/>
      <c r="L14" s="393"/>
      <c r="M14" s="392"/>
      <c r="N14" s="392"/>
      <c r="O14" s="392"/>
      <c r="P14" s="392"/>
    </row>
    <row r="15" spans="1:17" s="169" customFormat="1" x14ac:dyDescent="0.2">
      <c r="A15" s="40"/>
      <c r="B15" s="172" t="s">
        <v>171</v>
      </c>
      <c r="C15" s="388">
        <f>C17+C27</f>
        <v>0</v>
      </c>
      <c r="D15" s="388">
        <f>D17+D27</f>
        <v>0</v>
      </c>
      <c r="E15" s="388">
        <f>E17+E27</f>
        <v>0</v>
      </c>
      <c r="F15" s="389">
        <f>F17+F27</f>
        <v>0</v>
      </c>
      <c r="G15" s="390"/>
      <c r="H15" s="391">
        <f>H17+H27</f>
        <v>0</v>
      </c>
      <c r="I15" s="388">
        <f>I17+I27</f>
        <v>0</v>
      </c>
      <c r="J15" s="388">
        <f>J17+J27</f>
        <v>0</v>
      </c>
      <c r="K15" s="389">
        <f>K17+K27</f>
        <v>0</v>
      </c>
      <c r="L15" s="390"/>
      <c r="M15" s="391">
        <f>M17+M27</f>
        <v>0</v>
      </c>
      <c r="N15" s="388">
        <f>N17+N27</f>
        <v>0</v>
      </c>
      <c r="O15" s="388">
        <f>O17+O27</f>
        <v>0</v>
      </c>
      <c r="P15" s="388">
        <f>P17+P27</f>
        <v>0</v>
      </c>
    </row>
    <row r="16" spans="1:17" s="169" customFormat="1" x14ac:dyDescent="0.2">
      <c r="A16" s="40"/>
      <c r="B16" s="173"/>
      <c r="C16" s="392"/>
      <c r="D16" s="392"/>
      <c r="E16" s="392"/>
      <c r="F16" s="392"/>
      <c r="G16" s="393"/>
      <c r="H16" s="392"/>
      <c r="I16" s="392"/>
      <c r="J16" s="392"/>
      <c r="K16" s="392"/>
      <c r="L16" s="393"/>
      <c r="M16" s="392"/>
      <c r="N16" s="392"/>
      <c r="O16" s="392"/>
      <c r="P16" s="392"/>
    </row>
    <row r="17" spans="1:16" s="169" customFormat="1" x14ac:dyDescent="0.2">
      <c r="A17" s="40"/>
      <c r="B17" s="174" t="s">
        <v>172</v>
      </c>
      <c r="C17" s="388">
        <f>SUM(C18:C24)</f>
        <v>0</v>
      </c>
      <c r="D17" s="388">
        <f>SUM(D18:D24)</f>
        <v>0</v>
      </c>
      <c r="E17" s="388">
        <f>SUM(E18:E24)</f>
        <v>0</v>
      </c>
      <c r="F17" s="388">
        <f>SUM(F18:F24)</f>
        <v>0</v>
      </c>
      <c r="G17" s="390"/>
      <c r="H17" s="388">
        <f>SUM(H18:H24)</f>
        <v>0</v>
      </c>
      <c r="I17" s="388">
        <f>SUM(I18:I24)</f>
        <v>0</v>
      </c>
      <c r="J17" s="388">
        <f>SUM(J18:J24)</f>
        <v>0</v>
      </c>
      <c r="K17" s="388">
        <f>SUM(K18:K24)</f>
        <v>0</v>
      </c>
      <c r="L17" s="390"/>
      <c r="M17" s="388">
        <f>SUM(M18:M24)</f>
        <v>0</v>
      </c>
      <c r="N17" s="388">
        <f>SUM(N18:N24)</f>
        <v>0</v>
      </c>
      <c r="O17" s="388">
        <f>SUM(O18:O24)</f>
        <v>0</v>
      </c>
      <c r="P17" s="388">
        <f>SUM(P18:P24)</f>
        <v>0</v>
      </c>
    </row>
    <row r="18" spans="1:16" s="169" customFormat="1" x14ac:dyDescent="0.2">
      <c r="A18" s="40"/>
      <c r="B18" s="175" t="s">
        <v>211</v>
      </c>
      <c r="C18" s="394"/>
      <c r="D18" s="394"/>
      <c r="E18" s="394"/>
      <c r="F18" s="395"/>
      <c r="G18" s="390"/>
      <c r="H18" s="396"/>
      <c r="I18" s="396"/>
      <c r="J18" s="396"/>
      <c r="K18" s="396"/>
      <c r="L18" s="390"/>
      <c r="M18" s="396"/>
      <c r="N18" s="396"/>
      <c r="O18" s="396"/>
      <c r="P18" s="396"/>
    </row>
    <row r="19" spans="1:16" s="169" customFormat="1" x14ac:dyDescent="0.2">
      <c r="A19" s="40"/>
      <c r="B19" s="176" t="s">
        <v>173</v>
      </c>
      <c r="C19" s="397"/>
      <c r="D19" s="397"/>
      <c r="E19" s="397"/>
      <c r="F19" s="398"/>
      <c r="G19" s="390"/>
      <c r="H19" s="384"/>
      <c r="I19" s="397"/>
      <c r="J19" s="397"/>
      <c r="K19" s="398"/>
      <c r="L19" s="390"/>
      <c r="M19" s="384"/>
      <c r="N19" s="397"/>
      <c r="O19" s="397"/>
      <c r="P19" s="399"/>
    </row>
    <row r="20" spans="1:16" s="169" customFormat="1" x14ac:dyDescent="0.2">
      <c r="A20" s="40"/>
      <c r="B20" s="176" t="s">
        <v>113</v>
      </c>
      <c r="C20" s="397"/>
      <c r="D20" s="397"/>
      <c r="E20" s="397"/>
      <c r="F20" s="398"/>
      <c r="G20" s="390"/>
      <c r="H20" s="384"/>
      <c r="I20" s="397"/>
      <c r="J20" s="397"/>
      <c r="K20" s="398"/>
      <c r="L20" s="390"/>
      <c r="M20" s="384"/>
      <c r="N20" s="397"/>
      <c r="O20" s="397"/>
      <c r="P20" s="399"/>
    </row>
    <row r="21" spans="1:16" s="169" customFormat="1" x14ac:dyDescent="0.2">
      <c r="A21" s="40"/>
      <c r="B21" s="176" t="s">
        <v>268</v>
      </c>
      <c r="C21" s="397"/>
      <c r="D21" s="397"/>
      <c r="E21" s="397"/>
      <c r="F21" s="398"/>
      <c r="G21" s="390"/>
      <c r="H21" s="384"/>
      <c r="I21" s="397"/>
      <c r="J21" s="397"/>
      <c r="K21" s="398"/>
      <c r="L21" s="390"/>
      <c r="M21" s="384"/>
      <c r="N21" s="397"/>
      <c r="O21" s="397"/>
      <c r="P21" s="399"/>
    </row>
    <row r="22" spans="1:16" s="169" customFormat="1" x14ac:dyDescent="0.2">
      <c r="A22" s="40"/>
      <c r="B22" s="177" t="s">
        <v>269</v>
      </c>
      <c r="C22" s="397"/>
      <c r="D22" s="397"/>
      <c r="E22" s="397"/>
      <c r="F22" s="397"/>
      <c r="G22" s="390"/>
      <c r="H22" s="384"/>
      <c r="I22" s="384"/>
      <c r="J22" s="384"/>
      <c r="K22" s="384"/>
      <c r="L22" s="390"/>
      <c r="M22" s="384"/>
      <c r="N22" s="384"/>
      <c r="O22" s="384"/>
      <c r="P22" s="384"/>
    </row>
    <row r="23" spans="1:16" s="169" customFormat="1" x14ac:dyDescent="0.2">
      <c r="A23" s="40"/>
      <c r="B23" s="178" t="s">
        <v>174</v>
      </c>
      <c r="C23" s="400"/>
      <c r="D23" s="400"/>
      <c r="E23" s="400"/>
      <c r="F23" s="400"/>
      <c r="G23" s="390"/>
      <c r="H23" s="385"/>
      <c r="I23" s="385"/>
      <c r="J23" s="385"/>
      <c r="K23" s="385"/>
      <c r="L23" s="390"/>
      <c r="M23" s="385"/>
      <c r="N23" s="385"/>
      <c r="O23" s="385"/>
      <c r="P23" s="385"/>
    </row>
    <row r="24" spans="1:16" s="169" customFormat="1" x14ac:dyDescent="0.2">
      <c r="A24" s="40"/>
      <c r="B24" s="178" t="s">
        <v>175</v>
      </c>
      <c r="C24" s="401">
        <f>SUM(C25:C25)</f>
        <v>0</v>
      </c>
      <c r="D24" s="401">
        <f>SUM(D25:D25)</f>
        <v>0</v>
      </c>
      <c r="E24" s="401">
        <f>SUM(E25:E25)</f>
        <v>0</v>
      </c>
      <c r="F24" s="401">
        <f>SUM(F25:F25)</f>
        <v>0</v>
      </c>
      <c r="G24" s="390"/>
      <c r="H24" s="401">
        <f>SUM(H25:H25)</f>
        <v>0</v>
      </c>
      <c r="I24" s="401">
        <f>SUM(I25:I25)</f>
        <v>0</v>
      </c>
      <c r="J24" s="401">
        <f>SUM(J25:J25)</f>
        <v>0</v>
      </c>
      <c r="K24" s="401">
        <f>SUM(K25:K25)</f>
        <v>0</v>
      </c>
      <c r="L24" s="390"/>
      <c r="M24" s="401">
        <f>SUM(M25:M25)</f>
        <v>0</v>
      </c>
      <c r="N24" s="401">
        <f>SUM(N25:N25)</f>
        <v>0</v>
      </c>
      <c r="O24" s="401">
        <f>SUM(O25:O25)</f>
        <v>0</v>
      </c>
      <c r="P24" s="401">
        <f>SUM(P25:P25)</f>
        <v>0</v>
      </c>
    </row>
    <row r="25" spans="1:16" s="169" customFormat="1" x14ac:dyDescent="0.2">
      <c r="A25" s="40"/>
      <c r="B25" s="179" t="s">
        <v>176</v>
      </c>
      <c r="C25" s="402"/>
      <c r="D25" s="402"/>
      <c r="E25" s="402"/>
      <c r="F25" s="403"/>
      <c r="G25" s="390"/>
      <c r="H25" s="386"/>
      <c r="I25" s="386"/>
      <c r="J25" s="386"/>
      <c r="K25" s="387"/>
      <c r="L25" s="390"/>
      <c r="M25" s="386"/>
      <c r="N25" s="386"/>
      <c r="O25" s="386"/>
      <c r="P25" s="384"/>
    </row>
    <row r="26" spans="1:16" s="169" customFormat="1" x14ac:dyDescent="0.2">
      <c r="A26" s="40"/>
      <c r="B26" s="180"/>
      <c r="C26" s="404"/>
      <c r="D26" s="404"/>
      <c r="E26" s="404"/>
      <c r="F26" s="404"/>
      <c r="G26" s="393"/>
      <c r="H26" s="404"/>
      <c r="I26" s="404"/>
      <c r="J26" s="404"/>
      <c r="K26" s="404"/>
      <c r="L26" s="405"/>
      <c r="M26" s="404"/>
      <c r="N26" s="404"/>
      <c r="O26" s="404"/>
      <c r="P26" s="404"/>
    </row>
    <row r="27" spans="1:16" s="169" customFormat="1" x14ac:dyDescent="0.2">
      <c r="A27" s="40"/>
      <c r="B27" s="181" t="s">
        <v>209</v>
      </c>
      <c r="C27" s="388">
        <f>SUM(C28:C30)</f>
        <v>0</v>
      </c>
      <c r="D27" s="388">
        <f>SUM(D28:D30)</f>
        <v>0</v>
      </c>
      <c r="E27" s="388">
        <f>SUM(E28:E30)</f>
        <v>0</v>
      </c>
      <c r="F27" s="389">
        <f>SUM(F28:F30)</f>
        <v>0</v>
      </c>
      <c r="G27" s="390"/>
      <c r="H27" s="391">
        <f>SUM(H28:H30)</f>
        <v>0</v>
      </c>
      <c r="I27" s="388">
        <f>SUM(I28:I30)</f>
        <v>0</v>
      </c>
      <c r="J27" s="388">
        <f>SUM(J28:J30)</f>
        <v>0</v>
      </c>
      <c r="K27" s="389">
        <f>SUM(K28:K30)</f>
        <v>0</v>
      </c>
      <c r="L27" s="406"/>
      <c r="M27" s="391">
        <f>SUM(M28:M30)</f>
        <v>0</v>
      </c>
      <c r="N27" s="388">
        <f>SUM(N28:N30)</f>
        <v>0</v>
      </c>
      <c r="O27" s="388">
        <f>SUM(O28:O30)</f>
        <v>0</v>
      </c>
      <c r="P27" s="388">
        <f>SUM(P28:P30)</f>
        <v>0</v>
      </c>
    </row>
    <row r="28" spans="1:16" s="169" customFormat="1" x14ac:dyDescent="0.2">
      <c r="A28" s="40"/>
      <c r="B28" s="182" t="s">
        <v>177</v>
      </c>
      <c r="C28" s="407"/>
      <c r="D28" s="407"/>
      <c r="E28" s="407"/>
      <c r="F28" s="408"/>
      <c r="G28" s="390"/>
      <c r="H28" s="409"/>
      <c r="I28" s="407"/>
      <c r="J28" s="407"/>
      <c r="K28" s="408"/>
      <c r="L28" s="410"/>
      <c r="M28" s="409"/>
      <c r="N28" s="407"/>
      <c r="O28" s="407"/>
      <c r="P28" s="407"/>
    </row>
    <row r="29" spans="1:16" s="169" customFormat="1" x14ac:dyDescent="0.2">
      <c r="A29" s="40"/>
      <c r="B29" s="183" t="s">
        <v>173</v>
      </c>
      <c r="C29" s="397"/>
      <c r="D29" s="397"/>
      <c r="E29" s="397"/>
      <c r="F29" s="398"/>
      <c r="G29" s="390"/>
      <c r="H29" s="384"/>
      <c r="I29" s="397"/>
      <c r="J29" s="397"/>
      <c r="K29" s="398"/>
      <c r="L29" s="411"/>
      <c r="M29" s="384"/>
      <c r="N29" s="397"/>
      <c r="O29" s="397"/>
      <c r="P29" s="399"/>
    </row>
    <row r="30" spans="1:16" s="169" customFormat="1" x14ac:dyDescent="0.2">
      <c r="A30" s="40"/>
      <c r="B30" s="183" t="s">
        <v>178</v>
      </c>
      <c r="C30" s="397"/>
      <c r="D30" s="397"/>
      <c r="E30" s="397"/>
      <c r="F30" s="398"/>
      <c r="G30" s="390"/>
      <c r="H30" s="384"/>
      <c r="I30" s="397"/>
      <c r="J30" s="397"/>
      <c r="K30" s="398"/>
      <c r="L30" s="411"/>
      <c r="M30" s="384"/>
      <c r="N30" s="397"/>
      <c r="O30" s="397"/>
      <c r="P30" s="399"/>
    </row>
    <row r="31" spans="1:16" s="169" customFormat="1" x14ac:dyDescent="0.2">
      <c r="A31" s="40"/>
      <c r="B31" s="184"/>
      <c r="C31" s="404"/>
      <c r="D31" s="404"/>
      <c r="E31" s="404"/>
      <c r="F31" s="404"/>
      <c r="G31" s="393"/>
      <c r="H31" s="404"/>
      <c r="I31" s="404"/>
      <c r="J31" s="404"/>
      <c r="K31" s="404"/>
      <c r="L31" s="412"/>
      <c r="M31" s="404"/>
      <c r="N31" s="404"/>
      <c r="O31" s="404"/>
      <c r="P31" s="404"/>
    </row>
    <row r="32" spans="1:16" s="169" customFormat="1" x14ac:dyDescent="0.2">
      <c r="A32" s="40"/>
      <c r="B32" s="185" t="s">
        <v>210</v>
      </c>
      <c r="C32" s="388">
        <f>SUM(C33:C36)</f>
        <v>0</v>
      </c>
      <c r="D32" s="388">
        <f>SUM(D33:D36)</f>
        <v>0</v>
      </c>
      <c r="E32" s="388">
        <f>SUM(E33:E36)</f>
        <v>0</v>
      </c>
      <c r="F32" s="389">
        <f>SUM(F33:F36)</f>
        <v>0</v>
      </c>
      <c r="G32" s="413"/>
      <c r="H32" s="391">
        <f>SUM(H33:H36)</f>
        <v>0</v>
      </c>
      <c r="I32" s="388">
        <f>SUM(I33:I36)</f>
        <v>0</v>
      </c>
      <c r="J32" s="388">
        <f>SUM(J33:J36)</f>
        <v>0</v>
      </c>
      <c r="K32" s="389">
        <f>SUM(K33:K36)</f>
        <v>0</v>
      </c>
      <c r="L32" s="413"/>
      <c r="M32" s="391">
        <f>SUM(M33:M36)</f>
        <v>0</v>
      </c>
      <c r="N32" s="388">
        <f>SUM(N33:N36)</f>
        <v>0</v>
      </c>
      <c r="O32" s="388">
        <f>SUM(O33:O36)</f>
        <v>0</v>
      </c>
      <c r="P32" s="388">
        <f>SUM(P33:P36)</f>
        <v>0</v>
      </c>
    </row>
    <row r="33" spans="1:16" s="169" customFormat="1" x14ac:dyDescent="0.2">
      <c r="A33" s="40"/>
      <c r="B33" s="182" t="s">
        <v>177</v>
      </c>
      <c r="C33" s="407"/>
      <c r="D33" s="407"/>
      <c r="E33" s="407"/>
      <c r="F33" s="408"/>
      <c r="G33" s="390"/>
      <c r="H33" s="409"/>
      <c r="I33" s="407"/>
      <c r="J33" s="407"/>
      <c r="K33" s="408"/>
      <c r="L33" s="410"/>
      <c r="M33" s="409"/>
      <c r="N33" s="407"/>
      <c r="O33" s="407"/>
      <c r="P33" s="407"/>
    </row>
    <row r="34" spans="1:16" s="169" customFormat="1" x14ac:dyDescent="0.2">
      <c r="A34" s="40"/>
      <c r="B34" s="186" t="s">
        <v>179</v>
      </c>
      <c r="C34" s="397"/>
      <c r="D34" s="397"/>
      <c r="E34" s="397"/>
      <c r="F34" s="398"/>
      <c r="G34" s="390"/>
      <c r="H34" s="384"/>
      <c r="I34" s="397"/>
      <c r="J34" s="397"/>
      <c r="K34" s="398"/>
      <c r="L34" s="411"/>
      <c r="M34" s="384"/>
      <c r="N34" s="397"/>
      <c r="O34" s="397"/>
      <c r="P34" s="399"/>
    </row>
    <row r="35" spans="1:16" s="169" customFormat="1" x14ac:dyDescent="0.2">
      <c r="A35" s="40"/>
      <c r="B35" s="187" t="s">
        <v>173</v>
      </c>
      <c r="C35" s="400"/>
      <c r="D35" s="400"/>
      <c r="E35" s="400"/>
      <c r="F35" s="414"/>
      <c r="G35" s="390"/>
      <c r="H35" s="385"/>
      <c r="I35" s="400"/>
      <c r="J35" s="400"/>
      <c r="K35" s="414"/>
      <c r="L35" s="411"/>
      <c r="M35" s="385"/>
      <c r="N35" s="400"/>
      <c r="O35" s="400"/>
      <c r="P35" s="415"/>
    </row>
    <row r="36" spans="1:16" s="169" customFormat="1" x14ac:dyDescent="0.2">
      <c r="A36" s="40"/>
      <c r="B36" s="188" t="s">
        <v>178</v>
      </c>
      <c r="C36" s="402"/>
      <c r="D36" s="402"/>
      <c r="E36" s="402"/>
      <c r="F36" s="403"/>
      <c r="G36" s="390"/>
      <c r="H36" s="386"/>
      <c r="I36" s="402"/>
      <c r="J36" s="402"/>
      <c r="K36" s="403"/>
      <c r="L36" s="411"/>
      <c r="M36" s="386"/>
      <c r="N36" s="402"/>
      <c r="O36" s="402"/>
      <c r="P36" s="416"/>
    </row>
    <row r="37" spans="1:16" s="169" customFormat="1" x14ac:dyDescent="0.2">
      <c r="A37" s="40"/>
      <c r="B37" s="189"/>
      <c r="C37" s="417"/>
      <c r="D37" s="417"/>
      <c r="E37" s="417"/>
      <c r="F37" s="417"/>
      <c r="G37" s="393"/>
      <c r="H37" s="417"/>
      <c r="I37" s="417"/>
      <c r="J37" s="417"/>
      <c r="K37" s="417"/>
      <c r="L37" s="418"/>
      <c r="M37" s="417"/>
      <c r="N37" s="417"/>
      <c r="O37" s="417"/>
      <c r="P37" s="417"/>
    </row>
    <row r="38" spans="1:16" s="169" customFormat="1" x14ac:dyDescent="0.2">
      <c r="A38" s="40"/>
      <c r="B38" s="94" t="s">
        <v>180</v>
      </c>
      <c r="C38" s="393"/>
      <c r="D38" s="393"/>
      <c r="E38" s="393"/>
      <c r="F38" s="393"/>
      <c r="G38" s="393"/>
      <c r="H38" s="393"/>
      <c r="I38" s="393"/>
      <c r="J38" s="393"/>
      <c r="K38" s="393"/>
      <c r="L38" s="418"/>
      <c r="M38" s="393"/>
      <c r="N38" s="393"/>
      <c r="O38" s="393"/>
      <c r="P38" s="393"/>
    </row>
    <row r="39" spans="1:16" s="169" customFormat="1" x14ac:dyDescent="0.2">
      <c r="A39" s="40"/>
      <c r="B39" s="192" t="s">
        <v>181</v>
      </c>
      <c r="C39" s="419"/>
      <c r="D39" s="419"/>
      <c r="E39" s="419"/>
      <c r="F39" s="419"/>
      <c r="G39" s="393"/>
      <c r="H39" s="419"/>
      <c r="I39" s="419"/>
      <c r="J39" s="419"/>
      <c r="K39" s="419"/>
      <c r="L39" s="417"/>
      <c r="M39" s="419"/>
      <c r="N39" s="419"/>
      <c r="O39" s="419"/>
      <c r="P39" s="419"/>
    </row>
    <row r="40" spans="1:16" s="169" customFormat="1" x14ac:dyDescent="0.2">
      <c r="A40" s="40"/>
      <c r="B40" s="101" t="s">
        <v>215</v>
      </c>
      <c r="C40" s="420">
        <v>350</v>
      </c>
      <c r="D40" s="420">
        <v>350</v>
      </c>
      <c r="E40" s="420">
        <v>350</v>
      </c>
      <c r="F40" s="420">
        <v>350</v>
      </c>
      <c r="G40" s="393"/>
      <c r="H40" s="420">
        <v>350</v>
      </c>
      <c r="I40" s="420">
        <v>350</v>
      </c>
      <c r="J40" s="420">
        <v>350</v>
      </c>
      <c r="K40" s="420">
        <v>350</v>
      </c>
      <c r="L40" s="417"/>
      <c r="M40" s="420">
        <v>350</v>
      </c>
      <c r="N40" s="420">
        <v>350</v>
      </c>
      <c r="O40" s="420">
        <v>350</v>
      </c>
      <c r="P40" s="420">
        <v>350</v>
      </c>
    </row>
    <row r="41" spans="1:16" s="169" customFormat="1" x14ac:dyDescent="0.2">
      <c r="A41" s="40"/>
      <c r="B41" s="199"/>
      <c r="C41" s="226"/>
      <c r="D41" s="226"/>
      <c r="E41" s="226"/>
      <c r="F41" s="226"/>
      <c r="G41" s="171"/>
      <c r="H41" s="226"/>
      <c r="I41" s="226"/>
      <c r="J41" s="226"/>
      <c r="K41" s="226"/>
      <c r="L41" s="193"/>
      <c r="M41" s="226"/>
      <c r="N41" s="226"/>
      <c r="O41" s="226"/>
      <c r="P41" s="226"/>
    </row>
    <row r="42" spans="1:16" s="169" customFormat="1" x14ac:dyDescent="0.2">
      <c r="A42" s="37"/>
      <c r="B42" s="37"/>
      <c r="C42" s="37"/>
      <c r="D42" s="37"/>
      <c r="E42" s="37"/>
      <c r="F42" s="37"/>
      <c r="G42" s="37"/>
      <c r="H42" s="37"/>
      <c r="I42" s="37"/>
      <c r="J42" s="37"/>
      <c r="K42" s="37"/>
      <c r="L42" s="37"/>
      <c r="M42" s="37"/>
      <c r="N42" s="37"/>
      <c r="O42" s="37"/>
      <c r="P42" s="37"/>
    </row>
    <row r="43" spans="1:16" s="169" customFormat="1" x14ac:dyDescent="0.2">
      <c r="A43" s="40"/>
      <c r="B43" s="199"/>
      <c r="C43" s="226"/>
      <c r="D43" s="226"/>
      <c r="E43" s="226"/>
      <c r="F43" s="226"/>
      <c r="G43" s="171"/>
      <c r="H43" s="226"/>
      <c r="I43" s="226"/>
      <c r="J43" s="226"/>
      <c r="K43" s="226"/>
      <c r="L43" s="193"/>
      <c r="M43" s="226"/>
      <c r="N43" s="226"/>
      <c r="O43" s="226"/>
      <c r="P43" s="226"/>
    </row>
    <row r="44" spans="1:16" s="169" customFormat="1" x14ac:dyDescent="0.2">
      <c r="A44" s="40"/>
      <c r="B44" s="189" t="s">
        <v>222</v>
      </c>
      <c r="C44" s="226"/>
      <c r="D44" s="226"/>
      <c r="E44" s="226"/>
      <c r="F44" s="226"/>
      <c r="G44" s="171"/>
      <c r="H44" s="226"/>
      <c r="I44" s="226"/>
      <c r="J44" s="226"/>
      <c r="K44" s="226"/>
      <c r="L44" s="193"/>
      <c r="M44" s="226"/>
      <c r="N44" s="226"/>
      <c r="O44" s="226"/>
      <c r="P44" s="226"/>
    </row>
    <row r="45" spans="1:16" s="169" customFormat="1" x14ac:dyDescent="0.2">
      <c r="A45" s="40"/>
      <c r="B45" s="199"/>
      <c r="C45" s="226"/>
      <c r="D45" s="226"/>
      <c r="E45" s="226"/>
      <c r="F45" s="226"/>
      <c r="G45" s="171"/>
      <c r="H45" s="226"/>
      <c r="I45" s="226"/>
      <c r="J45" s="226"/>
      <c r="K45" s="226"/>
      <c r="L45" s="193"/>
      <c r="M45" s="226"/>
      <c r="N45" s="226"/>
      <c r="O45" s="226"/>
      <c r="P45" s="226"/>
    </row>
    <row r="46" spans="1:16" s="169" customFormat="1" x14ac:dyDescent="0.2">
      <c r="A46" s="40"/>
      <c r="B46" s="225" t="s">
        <v>218</v>
      </c>
    </row>
    <row r="47" spans="1:16" s="169" customFormat="1" x14ac:dyDescent="0.2">
      <c r="A47" s="40"/>
      <c r="B47" s="224" t="s">
        <v>219</v>
      </c>
      <c r="C47" s="197" t="str">
        <f>IF(OR(C17&lt;(0.75*C15),C13=0),"Vaade ei täyty","Vaade täyttyy")</f>
        <v>Vaade ei täyty</v>
      </c>
      <c r="D47" s="197" t="str">
        <f>IF(OR(D17&lt;(0.75*D15),D13=0),"Vaade ei täyty","Vaade täyttyy")</f>
        <v>Vaade ei täyty</v>
      </c>
      <c r="E47" s="197" t="str">
        <f>IF(OR(E17&lt;(0.75*E15),E13=0),"Vaade ei täyty","Vaade täyttyy")</f>
        <v>Vaade ei täyty</v>
      </c>
      <c r="F47" s="197" t="str">
        <f>IF(OR(F17&lt;(0.75*F15),F13=0),"Vaade ei täyty","Vaade täyttyy")</f>
        <v>Vaade ei täyty</v>
      </c>
      <c r="G47" s="171"/>
      <c r="H47" s="197" t="str">
        <f>IF(OR(H17&lt;(0.75*H15),H13=0),"Vaade ei täyty","Vaade täyttyy")</f>
        <v>Vaade ei täyty</v>
      </c>
      <c r="I47" s="197" t="str">
        <f>IF(OR(I17&lt;(0.75*I15),I13=0),"Vaade ei täyty","Vaade täyttyy")</f>
        <v>Vaade ei täyty</v>
      </c>
      <c r="J47" s="197" t="str">
        <f>IF(OR(J17&lt;(0.75*J15),J13=0),"Vaade ei täyty","Vaade täyttyy")</f>
        <v>Vaade ei täyty</v>
      </c>
      <c r="K47" s="197" t="str">
        <f>IF(OR(K17&lt;(0.75*K15),K13=0),"Vaade ei täyty","Vaade täyttyy")</f>
        <v>Vaade ei täyty</v>
      </c>
      <c r="L47" s="193"/>
      <c r="M47" s="197" t="str">
        <f>IF(OR(M17&lt;(0.75*M15),M13=0),"Vaade ei täyty","Vaade täyttyy")</f>
        <v>Vaade ei täyty</v>
      </c>
      <c r="N47" s="197" t="str">
        <f>IF(OR(N17&lt;(0.75*N15),N13=0),"Vaade ei täyty","Vaade täyttyy")</f>
        <v>Vaade ei täyty</v>
      </c>
      <c r="O47" s="197" t="str">
        <f>IF(OR(O17&lt;(0.75*O15),O13=0),"Vaade ei täyty","Vaade täyttyy")</f>
        <v>Vaade ei täyty</v>
      </c>
      <c r="P47" s="197" t="str">
        <f>IF(OR(P17&lt;(0.75*P15),P13=0),"Vaade ei täyty","Vaade täyttyy")</f>
        <v>Vaade ei täyty</v>
      </c>
    </row>
    <row r="48" spans="1:16" s="169" customFormat="1" x14ac:dyDescent="0.2">
      <c r="A48" s="40"/>
      <c r="B48" s="101" t="s">
        <v>220</v>
      </c>
      <c r="C48" s="197" t="str">
        <f>IF(OR(C32&gt;(1/3)*C15,C13=0),"Vaade ei täyty","Vaade täyttyy")</f>
        <v>Vaade ei täyty</v>
      </c>
      <c r="D48" s="197" t="str">
        <f>IF(OR(D32&gt;(1/3)*D15,D13=0),"Vaade ei täyty","Vaade täyttyy")</f>
        <v>Vaade ei täyty</v>
      </c>
      <c r="E48" s="197" t="str">
        <f>IF(OR(E32&gt;(1/3)*E15,E13=0),"Vaade ei täyty","Vaade täyttyy")</f>
        <v>Vaade ei täyty</v>
      </c>
      <c r="F48" s="197" t="str">
        <f>IF(OR(F32&gt;(1/3)*F15,F13=0),"Vaade ei täyty","Vaade täyttyy")</f>
        <v>Vaade ei täyty</v>
      </c>
      <c r="G48" s="171"/>
      <c r="H48" s="197" t="str">
        <f>IF(OR(H32&gt;(1/3)*H15,H13=0),"Vaade ei täyty","Vaade täyttyy")</f>
        <v>Vaade ei täyty</v>
      </c>
      <c r="I48" s="197" t="str">
        <f>IF(OR(I32&gt;(1/3)*I15,I13=0),"Vaade ei täyty","Vaade täyttyy")</f>
        <v>Vaade ei täyty</v>
      </c>
      <c r="J48" s="197" t="str">
        <f>IF(OR(J32&gt;(1/3)*J15,J13=0),"Vaade ei täyty","Vaade täyttyy")</f>
        <v>Vaade ei täyty</v>
      </c>
      <c r="K48" s="197" t="str">
        <f>IF(OR(K32&gt;(1/3)*K15,K13=0),"Vaade ei täyty","Vaade täyttyy")</f>
        <v>Vaade ei täyty</v>
      </c>
      <c r="L48" s="193"/>
      <c r="M48" s="197" t="str">
        <f>IF(OR(M32&gt;(1/3)*M15,M13=0),"Vaade ei täyty","Vaade täyttyy")</f>
        <v>Vaade ei täyty</v>
      </c>
      <c r="N48" s="197" t="str">
        <f>IF(OR(N32&gt;(1/3)*N15,N13=0),"Vaade ei täyty","Vaade täyttyy")</f>
        <v>Vaade ei täyty</v>
      </c>
      <c r="O48" s="197" t="str">
        <f>IF(OR(O32&gt;(1/3)*O15,O13=0),"Vaade ei täyty","Vaade täyttyy")</f>
        <v>Vaade ei täyty</v>
      </c>
      <c r="P48" s="197" t="str">
        <f>IF(OR(P32&gt;(1/3)*P15,P13=0),"Vaade ei täyty","Vaade täyttyy")</f>
        <v>Vaade ei täyty</v>
      </c>
    </row>
    <row r="49" spans="1:17" s="169" customFormat="1" x14ac:dyDescent="0.2">
      <c r="A49" s="40"/>
      <c r="B49" s="101" t="s">
        <v>221</v>
      </c>
      <c r="C49" s="197" t="str">
        <f>IF(C18&lt;C40,"Vaade ei täyty","Vaade täyttyy")</f>
        <v>Vaade ei täyty</v>
      </c>
      <c r="D49" s="197" t="str">
        <f>IF(D18&lt;D40,"Vaade ei täyty","Vaade täyttyy")</f>
        <v>Vaade ei täyty</v>
      </c>
      <c r="E49" s="197" t="str">
        <f>IF(E18&lt;E40,"Vaade ei täyty","Vaade täyttyy")</f>
        <v>Vaade ei täyty</v>
      </c>
      <c r="F49" s="197" t="str">
        <f>IF(F18&lt;F40,"Vaade ei täyty","Vaade täyttyy")</f>
        <v>Vaade ei täyty</v>
      </c>
      <c r="G49" s="171"/>
      <c r="H49" s="197" t="str">
        <f>IF(H18&lt;H40,"Vaade ei täyty","Vaade täyttyy")</f>
        <v>Vaade ei täyty</v>
      </c>
      <c r="I49" s="197" t="str">
        <f>IF(I18&lt;I40,"Vaade ei täyty","Vaade täyttyy")</f>
        <v>Vaade ei täyty</v>
      </c>
      <c r="J49" s="197" t="str">
        <f>IF(J18&lt;J40,"Vaade ei täyty","Vaade täyttyy")</f>
        <v>Vaade ei täyty</v>
      </c>
      <c r="K49" s="197" t="str">
        <f>IF(K18&lt;K40,"Vaade ei täyty","Vaade täyttyy")</f>
        <v>Vaade ei täyty</v>
      </c>
      <c r="L49" s="193"/>
      <c r="M49" s="197" t="str">
        <f>IF(M18&lt;M40,"Vaade ei täyty","Vaade täyttyy")</f>
        <v>Vaade ei täyty</v>
      </c>
      <c r="N49" s="197" t="str">
        <f>IF(N18&lt;N40,"Vaade ei täyty","Vaade täyttyy")</f>
        <v>Vaade ei täyty</v>
      </c>
      <c r="O49" s="197" t="str">
        <f>IF(O18&lt;O40,"Vaade ei täyty","Vaade täyttyy")</f>
        <v>Vaade ei täyty</v>
      </c>
      <c r="P49" s="197" t="str">
        <f>IF(P18&lt;P40,"Vaade ei täyty","Vaade täyttyy")</f>
        <v>Vaade ei täyty</v>
      </c>
    </row>
    <row r="50" spans="1:17" s="169" customFormat="1" x14ac:dyDescent="0.2">
      <c r="A50" s="40"/>
      <c r="B50" s="199"/>
      <c r="C50" s="194"/>
      <c r="D50" s="194"/>
      <c r="E50" s="194"/>
      <c r="F50" s="194"/>
      <c r="G50" s="171"/>
      <c r="H50" s="194"/>
      <c r="I50" s="194"/>
      <c r="J50" s="194"/>
      <c r="K50" s="194"/>
      <c r="L50" s="193"/>
      <c r="M50" s="194"/>
      <c r="N50" s="194"/>
      <c r="O50" s="194"/>
      <c r="P50" s="194"/>
    </row>
    <row r="51" spans="1:17" s="169" customFormat="1" x14ac:dyDescent="0.2">
      <c r="A51" s="37"/>
      <c r="B51" s="37"/>
      <c r="C51" s="37"/>
      <c r="D51" s="37"/>
      <c r="E51" s="37"/>
      <c r="F51" s="37"/>
      <c r="G51" s="37"/>
      <c r="H51" s="37"/>
      <c r="I51" s="37"/>
      <c r="J51" s="37"/>
      <c r="K51" s="37"/>
      <c r="L51" s="37"/>
      <c r="M51" s="37"/>
      <c r="N51" s="37"/>
      <c r="O51" s="37"/>
      <c r="P51" s="37"/>
    </row>
    <row r="52" spans="1:17" s="169" customFormat="1" x14ac:dyDescent="0.2">
      <c r="A52" s="40"/>
      <c r="B52" s="195"/>
      <c r="C52" s="195"/>
      <c r="D52" s="195"/>
      <c r="E52" s="195"/>
      <c r="F52" s="195"/>
      <c r="G52" s="195"/>
      <c r="H52" s="195"/>
      <c r="I52" s="195"/>
      <c r="J52" s="195"/>
      <c r="K52" s="195"/>
      <c r="L52" s="195"/>
      <c r="M52" s="195"/>
      <c r="N52" s="195"/>
      <c r="O52" s="195"/>
      <c r="P52" s="195"/>
    </row>
    <row r="53" spans="1:17" s="169" customFormat="1" x14ac:dyDescent="0.2">
      <c r="A53" s="40"/>
      <c r="B53" s="189" t="s">
        <v>182</v>
      </c>
      <c r="C53" s="190"/>
      <c r="D53" s="190"/>
      <c r="E53" s="190"/>
      <c r="F53" s="190"/>
      <c r="G53" s="171"/>
      <c r="H53" s="190"/>
      <c r="I53" s="190"/>
      <c r="J53" s="190"/>
      <c r="K53" s="190"/>
      <c r="L53" s="191"/>
      <c r="M53" s="190"/>
      <c r="N53" s="190"/>
      <c r="O53" s="190"/>
      <c r="P53" s="190"/>
    </row>
    <row r="54" spans="1:17" s="169" customFormat="1" x14ac:dyDescent="0.2">
      <c r="A54" s="40"/>
      <c r="B54" s="189"/>
      <c r="C54" s="190"/>
      <c r="D54" s="190"/>
      <c r="E54" s="190"/>
      <c r="F54" s="190"/>
      <c r="G54" s="171"/>
      <c r="H54" s="190"/>
      <c r="I54" s="190"/>
      <c r="J54" s="190"/>
      <c r="K54" s="190"/>
      <c r="L54" s="191"/>
      <c r="M54" s="190"/>
      <c r="N54" s="190"/>
      <c r="O54" s="190"/>
      <c r="P54" s="190"/>
    </row>
    <row r="55" spans="1:17" s="169" customFormat="1" x14ac:dyDescent="0.2">
      <c r="A55" s="40"/>
      <c r="B55" s="94" t="s">
        <v>14</v>
      </c>
      <c r="C55" s="201">
        <f>'Kulusidonnainen menetelmä'!C13</f>
        <v>0</v>
      </c>
      <c r="D55" s="201">
        <f>'Kulusidonnainen menetelmä'!D13</f>
        <v>0</v>
      </c>
      <c r="E55" s="201">
        <f>'Kulusidonnainen menetelmä'!E13</f>
        <v>0</v>
      </c>
      <c r="F55" s="201">
        <f>'Kulusidonnainen menetelmä'!F13</f>
        <v>0</v>
      </c>
      <c r="G55" s="171"/>
      <c r="H55" s="201">
        <f>'Kulusidonnainen menetelmä'!G13</f>
        <v>0</v>
      </c>
      <c r="I55" s="201">
        <f>'Kulusidonnainen menetelmä'!H13</f>
        <v>0</v>
      </c>
      <c r="J55" s="201">
        <f>'Kulusidonnainen menetelmä'!I13</f>
        <v>0</v>
      </c>
      <c r="K55" s="201">
        <f>'Kulusidonnainen menetelmä'!J13</f>
        <v>0</v>
      </c>
      <c r="L55" s="202"/>
      <c r="M55" s="201">
        <f>'Kulusidonnainen menetelmä'!K13</f>
        <v>0</v>
      </c>
      <c r="N55" s="201">
        <f>'Kulusidonnainen menetelmä'!L13</f>
        <v>0</v>
      </c>
      <c r="O55" s="201">
        <f>'Kulusidonnainen menetelmä'!M13</f>
        <v>0</v>
      </c>
      <c r="P55" s="201">
        <f>'Kulusidonnainen menetelmä'!N13</f>
        <v>0</v>
      </c>
    </row>
    <row r="56" spans="1:17" s="169" customFormat="1" x14ac:dyDescent="0.2">
      <c r="A56" s="40"/>
      <c r="B56" s="189"/>
      <c r="C56" s="190"/>
      <c r="D56" s="190"/>
      <c r="E56" s="190"/>
      <c r="F56" s="190"/>
      <c r="G56" s="171"/>
      <c r="H56" s="190"/>
      <c r="I56" s="190"/>
      <c r="J56" s="190"/>
      <c r="K56" s="190"/>
      <c r="L56" s="191"/>
      <c r="M56" s="190"/>
      <c r="N56" s="190"/>
      <c r="O56" s="190"/>
      <c r="P56" s="190"/>
    </row>
    <row r="57" spans="1:17" s="169" customFormat="1" x14ac:dyDescent="0.2">
      <c r="A57" s="40"/>
      <c r="B57" s="196" t="s">
        <v>12</v>
      </c>
      <c r="C57" s="197">
        <f>Maksutapahtumasidonnainen!D19</f>
        <v>0</v>
      </c>
      <c r="D57" s="197">
        <f>Maksutapahtumasidonnainen!E19</f>
        <v>0</v>
      </c>
      <c r="E57" s="197">
        <f>Maksutapahtumasidonnainen!F19</f>
        <v>0</v>
      </c>
      <c r="F57" s="197">
        <f>Maksutapahtumasidonnainen!G19</f>
        <v>0</v>
      </c>
      <c r="G57" s="171"/>
      <c r="H57" s="197">
        <f>Maksutapahtumasidonnainen!H19</f>
        <v>0</v>
      </c>
      <c r="I57" s="197">
        <f>Maksutapahtumasidonnainen!I19</f>
        <v>0</v>
      </c>
      <c r="J57" s="197">
        <f>Maksutapahtumasidonnainen!J19</f>
        <v>0</v>
      </c>
      <c r="K57" s="197">
        <f>Maksutapahtumasidonnainen!K19</f>
        <v>0</v>
      </c>
      <c r="L57" s="198"/>
      <c r="M57" s="197">
        <f>Maksutapahtumasidonnainen!L19</f>
        <v>0</v>
      </c>
      <c r="N57" s="197">
        <f>Maksutapahtumasidonnainen!M19</f>
        <v>0</v>
      </c>
      <c r="O57" s="197">
        <f>Maksutapahtumasidonnainen!N19</f>
        <v>0</v>
      </c>
      <c r="P57" s="197">
        <f>Maksutapahtumasidonnainen!O19</f>
        <v>0</v>
      </c>
    </row>
    <row r="58" spans="1:17" s="169" customFormat="1" x14ac:dyDescent="0.2">
      <c r="A58" s="40"/>
      <c r="B58" s="199"/>
      <c r="C58" s="190"/>
      <c r="D58" s="190"/>
      <c r="E58" s="190"/>
      <c r="F58" s="190"/>
      <c r="G58" s="171"/>
      <c r="H58" s="190"/>
      <c r="I58" s="190"/>
      <c r="J58" s="190"/>
      <c r="K58" s="190"/>
      <c r="L58" s="193"/>
      <c r="M58" s="190"/>
      <c r="N58" s="190"/>
      <c r="O58" s="190"/>
      <c r="P58" s="190"/>
    </row>
    <row r="59" spans="1:17" s="169" customFormat="1" x14ac:dyDescent="0.2">
      <c r="A59" s="40"/>
      <c r="B59" s="196" t="s">
        <v>13</v>
      </c>
      <c r="C59" s="197">
        <f>Summamenetelmä!D25</f>
        <v>0</v>
      </c>
      <c r="D59" s="197">
        <f>Summamenetelmä!E25</f>
        <v>0</v>
      </c>
      <c r="E59" s="197">
        <f>Summamenetelmä!F25</f>
        <v>0</v>
      </c>
      <c r="F59" s="197">
        <f>Summamenetelmä!G25</f>
        <v>0</v>
      </c>
      <c r="G59" s="200"/>
      <c r="H59" s="197">
        <f>Summamenetelmä!H25</f>
        <v>0</v>
      </c>
      <c r="I59" s="197">
        <f>Summamenetelmä!I25</f>
        <v>0</v>
      </c>
      <c r="J59" s="197">
        <f>Summamenetelmä!J25</f>
        <v>0</v>
      </c>
      <c r="K59" s="197">
        <f>Summamenetelmä!K25</f>
        <v>0</v>
      </c>
      <c r="L59" s="198"/>
      <c r="M59" s="197">
        <f>Summamenetelmä!L25</f>
        <v>0</v>
      </c>
      <c r="N59" s="197">
        <f>Summamenetelmä!M25</f>
        <v>0</v>
      </c>
      <c r="O59" s="197">
        <f>Summamenetelmä!N25</f>
        <v>0</v>
      </c>
      <c r="P59" s="197">
        <f>Summamenetelmä!O25</f>
        <v>0</v>
      </c>
    </row>
    <row r="60" spans="1:17" s="169" customFormat="1" x14ac:dyDescent="0.2">
      <c r="A60" s="40"/>
      <c r="B60" s="199"/>
      <c r="C60" s="190"/>
      <c r="D60" s="190"/>
      <c r="E60" s="190"/>
      <c r="F60" s="190"/>
      <c r="G60" s="171"/>
      <c r="H60" s="190"/>
      <c r="I60" s="190"/>
      <c r="J60" s="190"/>
      <c r="K60" s="190"/>
      <c r="L60" s="202"/>
      <c r="M60" s="190"/>
      <c r="N60" s="190"/>
      <c r="O60" s="190"/>
      <c r="P60" s="190"/>
      <c r="Q60" s="203"/>
    </row>
    <row r="61" spans="1:17" s="169" customFormat="1" x14ac:dyDescent="0.2">
      <c r="A61" s="40"/>
      <c r="B61" s="94" t="s">
        <v>183</v>
      </c>
      <c r="C61" s="204">
        <f>'Sähkörahayhteisön 2% vaade'!D16</f>
        <v>0</v>
      </c>
      <c r="D61" s="204">
        <f>'Sähkörahayhteisön 2% vaade'!E16</f>
        <v>0</v>
      </c>
      <c r="E61" s="204">
        <f>'Sähkörahayhteisön 2% vaade'!F16</f>
        <v>0</v>
      </c>
      <c r="F61" s="204">
        <f>'Sähkörahayhteisön 2% vaade'!G16</f>
        <v>0</v>
      </c>
      <c r="G61" s="205"/>
      <c r="H61" s="204">
        <f>'Sähkörahayhteisön 2% vaade'!H16</f>
        <v>0</v>
      </c>
      <c r="I61" s="204">
        <f>'Sähkörahayhteisön 2% vaade'!I16</f>
        <v>0</v>
      </c>
      <c r="J61" s="204">
        <f>'Sähkörahayhteisön 2% vaade'!J16</f>
        <v>0</v>
      </c>
      <c r="K61" s="204">
        <f>'Sähkörahayhteisön 2% vaade'!K16</f>
        <v>0</v>
      </c>
      <c r="L61" s="205"/>
      <c r="M61" s="204">
        <f>'Sähkörahayhteisön 2% vaade'!L16</f>
        <v>0</v>
      </c>
      <c r="N61" s="204">
        <f>'Sähkörahayhteisön 2% vaade'!M16</f>
        <v>0</v>
      </c>
      <c r="O61" s="204">
        <f>'Sähkörahayhteisön 2% vaade'!N16</f>
        <v>0</v>
      </c>
      <c r="P61" s="204">
        <f>'Sähkörahayhteisön 2% vaade'!O16</f>
        <v>0</v>
      </c>
    </row>
    <row r="62" spans="1:17" s="169" customFormat="1" x14ac:dyDescent="0.2">
      <c r="A62" s="40"/>
      <c r="B62" s="189"/>
      <c r="C62" s="194"/>
      <c r="D62" s="194"/>
      <c r="E62" s="194"/>
      <c r="F62" s="194"/>
      <c r="G62" s="171"/>
      <c r="H62" s="194"/>
      <c r="I62" s="194"/>
      <c r="J62" s="194"/>
      <c r="K62" s="194"/>
      <c r="L62" s="171"/>
      <c r="M62" s="194"/>
      <c r="N62" s="194"/>
      <c r="O62" s="194"/>
      <c r="P62" s="194"/>
      <c r="Q62" s="203"/>
    </row>
    <row r="63" spans="1:17" s="169" customFormat="1" x14ac:dyDescent="0.2">
      <c r="A63" s="40"/>
      <c r="B63" s="94" t="s">
        <v>184</v>
      </c>
      <c r="C63" s="201">
        <f>Luottoriski!D15</f>
        <v>0</v>
      </c>
      <c r="D63" s="201">
        <f>Luottoriski!E15</f>
        <v>0</v>
      </c>
      <c r="E63" s="201">
        <f>Luottoriski!F15</f>
        <v>0</v>
      </c>
      <c r="F63" s="201">
        <f>Luottoriski!G15</f>
        <v>0</v>
      </c>
      <c r="G63" s="171"/>
      <c r="H63" s="201">
        <f>Luottoriski!D15</f>
        <v>0</v>
      </c>
      <c r="I63" s="201">
        <f>Luottoriski!E15</f>
        <v>0</v>
      </c>
      <c r="J63" s="201">
        <f>Luottoriski!F15</f>
        <v>0</v>
      </c>
      <c r="K63" s="201">
        <f>Luottoriski!G15</f>
        <v>0</v>
      </c>
      <c r="L63" s="171"/>
      <c r="M63" s="201">
        <f>Luottoriski!D15</f>
        <v>0</v>
      </c>
      <c r="N63" s="201">
        <f>Luottoriski!E15</f>
        <v>0</v>
      </c>
      <c r="O63" s="201">
        <f>Luottoriski!F15</f>
        <v>0</v>
      </c>
      <c r="P63" s="201">
        <f>Luottoriski!G15</f>
        <v>0</v>
      </c>
      <c r="Q63" s="203"/>
    </row>
    <row r="64" spans="1:17" s="169" customFormat="1" x14ac:dyDescent="0.2">
      <c r="A64" s="40"/>
      <c r="B64" s="199"/>
      <c r="C64" s="190"/>
      <c r="D64" s="190"/>
      <c r="E64" s="190"/>
      <c r="F64" s="190"/>
      <c r="G64" s="206"/>
      <c r="H64" s="190"/>
      <c r="I64" s="190"/>
      <c r="J64" s="190"/>
      <c r="K64" s="190"/>
      <c r="L64" s="193"/>
      <c r="M64" s="190"/>
      <c r="N64" s="190"/>
      <c r="O64" s="190"/>
      <c r="P64" s="190"/>
      <c r="Q64" s="207"/>
    </row>
    <row r="65" spans="1:17" s="169" customFormat="1" x14ac:dyDescent="0.2">
      <c r="A65" s="37"/>
      <c r="B65" s="37"/>
      <c r="C65" s="37"/>
      <c r="D65" s="37"/>
      <c r="E65" s="37"/>
      <c r="F65" s="37"/>
      <c r="G65" s="37"/>
      <c r="H65" s="37"/>
      <c r="I65" s="37"/>
      <c r="J65" s="37"/>
      <c r="K65" s="37"/>
      <c r="L65" s="37"/>
      <c r="M65" s="37"/>
      <c r="N65" s="37"/>
      <c r="O65" s="37"/>
      <c r="P65" s="37"/>
      <c r="Q65" s="207"/>
    </row>
    <row r="66" spans="1:17" s="169" customFormat="1" x14ac:dyDescent="0.2">
      <c r="A66" s="40"/>
      <c r="B66" s="199"/>
      <c r="C66" s="190"/>
      <c r="D66" s="190"/>
      <c r="E66" s="190"/>
      <c r="F66" s="190"/>
      <c r="G66" s="206"/>
      <c r="H66" s="190"/>
      <c r="I66" s="190"/>
      <c r="J66" s="190"/>
      <c r="K66" s="190"/>
      <c r="L66" s="193"/>
      <c r="M66" s="190"/>
      <c r="N66" s="190"/>
      <c r="O66" s="190"/>
      <c r="P66" s="190"/>
      <c r="Q66" s="207"/>
    </row>
    <row r="67" spans="1:17" s="169" customFormat="1" x14ac:dyDescent="0.2">
      <c r="A67" s="40"/>
      <c r="B67" s="189" t="s">
        <v>185</v>
      </c>
      <c r="C67" s="190"/>
      <c r="D67" s="190"/>
      <c r="E67" s="190"/>
      <c r="F67" s="190"/>
      <c r="G67" s="206"/>
      <c r="H67" s="190"/>
      <c r="I67" s="190"/>
      <c r="J67" s="190"/>
      <c r="K67" s="190"/>
      <c r="L67" s="193"/>
      <c r="M67" s="190"/>
      <c r="N67" s="190"/>
      <c r="O67" s="190"/>
      <c r="P67" s="190"/>
      <c r="Q67" s="207"/>
    </row>
    <row r="68" spans="1:17" s="169" customFormat="1" x14ac:dyDescent="0.2">
      <c r="A68" s="40"/>
      <c r="B68" s="199"/>
      <c r="C68" s="190"/>
      <c r="D68" s="190"/>
      <c r="E68" s="190"/>
      <c r="F68" s="190"/>
      <c r="G68" s="206"/>
      <c r="H68" s="190"/>
      <c r="I68" s="190"/>
      <c r="J68" s="190"/>
      <c r="K68" s="190"/>
      <c r="L68" s="193"/>
      <c r="M68" s="190"/>
      <c r="N68" s="190"/>
      <c r="O68" s="190"/>
      <c r="P68" s="190"/>
      <c r="Q68" s="207"/>
    </row>
    <row r="69" spans="1:17" s="169" customFormat="1" ht="15.75" customHeight="1" x14ac:dyDescent="0.2">
      <c r="A69" s="40"/>
      <c r="B69" s="213" t="s">
        <v>14</v>
      </c>
      <c r="C69" s="171"/>
      <c r="D69" s="206"/>
      <c r="E69" s="171"/>
      <c r="F69" s="171"/>
      <c r="G69" s="171"/>
      <c r="H69" s="171"/>
      <c r="I69" s="171"/>
      <c r="J69" s="171"/>
      <c r="K69" s="171"/>
      <c r="L69" s="171"/>
      <c r="M69" s="171"/>
      <c r="N69" s="171"/>
      <c r="O69" s="171"/>
      <c r="P69" s="171"/>
      <c r="Q69" s="207"/>
    </row>
    <row r="70" spans="1:17" s="169" customFormat="1" x14ac:dyDescent="0.2">
      <c r="A70" s="40"/>
      <c r="B70" s="94" t="s">
        <v>191</v>
      </c>
      <c r="C70" s="201">
        <f>C13</f>
        <v>0</v>
      </c>
      <c r="D70" s="201">
        <f>D13</f>
        <v>0</v>
      </c>
      <c r="E70" s="201">
        <f>E13</f>
        <v>0</v>
      </c>
      <c r="F70" s="201">
        <f>F13</f>
        <v>0</v>
      </c>
      <c r="G70" s="171"/>
      <c r="H70" s="201">
        <f>H13</f>
        <v>0</v>
      </c>
      <c r="I70" s="201">
        <f>I13</f>
        <v>0</v>
      </c>
      <c r="J70" s="201">
        <f>J13</f>
        <v>0</v>
      </c>
      <c r="K70" s="201">
        <f>K13</f>
        <v>0</v>
      </c>
      <c r="L70" s="171"/>
      <c r="M70" s="201">
        <f>M13</f>
        <v>0</v>
      </c>
      <c r="N70" s="201">
        <f>N13</f>
        <v>0</v>
      </c>
      <c r="O70" s="201">
        <f>O13</f>
        <v>0</v>
      </c>
      <c r="P70" s="201">
        <f>P13</f>
        <v>0</v>
      </c>
      <c r="Q70" s="207"/>
    </row>
    <row r="71" spans="1:17" s="169" customFormat="1" x14ac:dyDescent="0.2">
      <c r="A71" s="40"/>
      <c r="B71" s="210" t="s">
        <v>190</v>
      </c>
      <c r="C71" s="201">
        <f>MAX(C40+C63,C55+C61+C63)</f>
        <v>350</v>
      </c>
      <c r="D71" s="201">
        <f>MAX(D40+D63,D55+D61+D63)</f>
        <v>350</v>
      </c>
      <c r="E71" s="201">
        <f>MAX(E40+E63,E55+E61+E63)</f>
        <v>350</v>
      </c>
      <c r="F71" s="201">
        <f>MAX(F40+F63,F55+F61+F63)</f>
        <v>350</v>
      </c>
      <c r="G71" s="171"/>
      <c r="H71" s="201">
        <f>MAX(H40+H63,H55+H61+H63)</f>
        <v>350</v>
      </c>
      <c r="I71" s="201">
        <f>MAX(I40+I63,I55+I61+I63)</f>
        <v>350</v>
      </c>
      <c r="J71" s="201">
        <f>MAX(J40+J63,J55+J61+J63)</f>
        <v>350</v>
      </c>
      <c r="K71" s="201">
        <f>MAX(K40+K63,K55+K61+K63)</f>
        <v>350</v>
      </c>
      <c r="L71" s="171"/>
      <c r="M71" s="201">
        <f>MAX(M40+M63,M55+M61+M63)</f>
        <v>350</v>
      </c>
      <c r="N71" s="201">
        <f>MAX(N40+N63,N55+N61+N63)</f>
        <v>350</v>
      </c>
      <c r="O71" s="201">
        <f>MAX(O40+O63,O55+O61+O63)</f>
        <v>350</v>
      </c>
      <c r="P71" s="201">
        <f>MAX(P40+P63,P55+P61+P63)</f>
        <v>350</v>
      </c>
      <c r="Q71" s="207"/>
    </row>
    <row r="72" spans="1:17" s="169" customFormat="1" x14ac:dyDescent="0.2">
      <c r="A72" s="40"/>
      <c r="B72" s="210" t="s">
        <v>187</v>
      </c>
      <c r="C72" s="201">
        <f>C70-C71</f>
        <v>-350</v>
      </c>
      <c r="D72" s="201">
        <f>D70-D71</f>
        <v>-350</v>
      </c>
      <c r="E72" s="201">
        <f>E70-E71</f>
        <v>-350</v>
      </c>
      <c r="F72" s="201">
        <f>F70-F71</f>
        <v>-350</v>
      </c>
      <c r="G72" s="171"/>
      <c r="H72" s="201">
        <f>H70-H71</f>
        <v>-350</v>
      </c>
      <c r="I72" s="201">
        <f>I70-I71</f>
        <v>-350</v>
      </c>
      <c r="J72" s="201">
        <f>J70-J71</f>
        <v>-350</v>
      </c>
      <c r="K72" s="201">
        <f>K70-K71</f>
        <v>-350</v>
      </c>
      <c r="L72" s="171"/>
      <c r="M72" s="201">
        <f>M70-M71</f>
        <v>-350</v>
      </c>
      <c r="N72" s="201">
        <f>N70-N71</f>
        <v>-350</v>
      </c>
      <c r="O72" s="201">
        <f>O70-O71</f>
        <v>-350</v>
      </c>
      <c r="P72" s="201">
        <f>P70-P71</f>
        <v>-350</v>
      </c>
      <c r="Q72" s="207"/>
    </row>
    <row r="73" spans="1:17" s="169" customFormat="1" x14ac:dyDescent="0.2">
      <c r="A73" s="40"/>
      <c r="B73" s="94" t="s">
        <v>188</v>
      </c>
      <c r="C73" s="211">
        <f>IF(C71=0,0,C70/C71)</f>
        <v>0</v>
      </c>
      <c r="D73" s="211">
        <f t="shared" ref="D73:F73" si="0">IF(D71=0,0,D70/D71)</f>
        <v>0</v>
      </c>
      <c r="E73" s="211">
        <f t="shared" si="0"/>
        <v>0</v>
      </c>
      <c r="F73" s="211">
        <f t="shared" si="0"/>
        <v>0</v>
      </c>
      <c r="G73" s="171"/>
      <c r="H73" s="211">
        <f>IF(H71=0,0,H70/H71)</f>
        <v>0</v>
      </c>
      <c r="I73" s="211">
        <f t="shared" ref="I73:K73" si="1">IF(I71=0,0,I70/I71)</f>
        <v>0</v>
      </c>
      <c r="J73" s="211">
        <f t="shared" si="1"/>
        <v>0</v>
      </c>
      <c r="K73" s="211">
        <f t="shared" si="1"/>
        <v>0</v>
      </c>
      <c r="L73" s="171"/>
      <c r="M73" s="211">
        <f>IF(M71=0,0,M70/M71)</f>
        <v>0</v>
      </c>
      <c r="N73" s="211">
        <f t="shared" ref="N73:P73" si="2">IF(N71=0,0,N70/N71)</f>
        <v>0</v>
      </c>
      <c r="O73" s="211">
        <f t="shared" si="2"/>
        <v>0</v>
      </c>
      <c r="P73" s="211">
        <f t="shared" si="2"/>
        <v>0</v>
      </c>
      <c r="Q73" s="207"/>
    </row>
    <row r="74" spans="1:17" s="169" customFormat="1" x14ac:dyDescent="0.2">
      <c r="A74" s="40"/>
      <c r="B74" s="199"/>
      <c r="C74" s="190"/>
      <c r="D74" s="190"/>
      <c r="E74" s="190"/>
      <c r="F74" s="190"/>
      <c r="G74" s="206"/>
      <c r="H74" s="190"/>
      <c r="I74" s="190"/>
      <c r="J74" s="190"/>
      <c r="K74" s="190"/>
      <c r="L74" s="193"/>
      <c r="M74" s="190"/>
      <c r="N74" s="190"/>
      <c r="O74" s="190"/>
      <c r="P74" s="190"/>
      <c r="Q74" s="207"/>
    </row>
    <row r="75" spans="1:17" s="169" customFormat="1" ht="15.75" customHeight="1" x14ac:dyDescent="0.2">
      <c r="A75" s="40"/>
      <c r="B75" s="208" t="s">
        <v>12</v>
      </c>
      <c r="C75" s="190"/>
      <c r="D75" s="190"/>
      <c r="E75" s="190"/>
      <c r="F75" s="190"/>
      <c r="G75" s="206"/>
      <c r="H75" s="190"/>
      <c r="I75" s="190"/>
      <c r="J75" s="190"/>
      <c r="K75" s="190"/>
      <c r="L75" s="193"/>
      <c r="M75" s="190"/>
      <c r="N75" s="190"/>
      <c r="O75" s="190"/>
      <c r="P75" s="190"/>
      <c r="Q75" s="207"/>
    </row>
    <row r="76" spans="1:17" s="169" customFormat="1" x14ac:dyDescent="0.2">
      <c r="A76" s="40"/>
      <c r="B76" s="94" t="s">
        <v>191</v>
      </c>
      <c r="C76" s="201">
        <f>C13</f>
        <v>0</v>
      </c>
      <c r="D76" s="201">
        <f>D13</f>
        <v>0</v>
      </c>
      <c r="E76" s="201">
        <f>E13</f>
        <v>0</v>
      </c>
      <c r="F76" s="201">
        <f>F13</f>
        <v>0</v>
      </c>
      <c r="G76" s="171"/>
      <c r="H76" s="201">
        <f>H13</f>
        <v>0</v>
      </c>
      <c r="I76" s="201">
        <f>I13</f>
        <v>0</v>
      </c>
      <c r="J76" s="201">
        <f>J13</f>
        <v>0</v>
      </c>
      <c r="K76" s="201">
        <f>K13</f>
        <v>0</v>
      </c>
      <c r="L76" s="171"/>
      <c r="M76" s="201">
        <f>M13</f>
        <v>0</v>
      </c>
      <c r="N76" s="201">
        <f>N13</f>
        <v>0</v>
      </c>
      <c r="O76" s="201">
        <f>O13</f>
        <v>0</v>
      </c>
      <c r="P76" s="201">
        <f>P13</f>
        <v>0</v>
      </c>
    </row>
    <row r="77" spans="1:17" s="169" customFormat="1" x14ac:dyDescent="0.2">
      <c r="A77" s="40"/>
      <c r="B77" s="209" t="s">
        <v>186</v>
      </c>
      <c r="C77" s="201">
        <f>MAX(C40+C63,C57+C61+C63)</f>
        <v>350</v>
      </c>
      <c r="D77" s="201">
        <f>MAX(D40+D63,D57+D61+D63)</f>
        <v>350</v>
      </c>
      <c r="E77" s="201">
        <f>MAX(E40+E63,E57+E61+E63)</f>
        <v>350</v>
      </c>
      <c r="F77" s="201">
        <f>MAX(F40+F63,F57+F61+F63)</f>
        <v>350</v>
      </c>
      <c r="G77" s="171"/>
      <c r="H77" s="201">
        <f>MAX(H40+H63,H57+H61+H63)</f>
        <v>350</v>
      </c>
      <c r="I77" s="201">
        <f>MAX(I40+I63,I57+I61+I63)</f>
        <v>350</v>
      </c>
      <c r="J77" s="201">
        <f>MAX(J40+J63,J57+J61+J63)</f>
        <v>350</v>
      </c>
      <c r="K77" s="201">
        <f>MAX(K40+K63,K57+K61+K63)</f>
        <v>350</v>
      </c>
      <c r="L77" s="171"/>
      <c r="M77" s="201">
        <f>MAX(M40+M63,M57+M61+M63)</f>
        <v>350</v>
      </c>
      <c r="N77" s="201">
        <f>MAX(N40+N63,N57+N61+N63)</f>
        <v>350</v>
      </c>
      <c r="O77" s="201">
        <f>MAX(O40+O63,O57+O61+O63)</f>
        <v>350</v>
      </c>
      <c r="P77" s="201">
        <f>MAX(P40+P63,P57+P61+P63)</f>
        <v>350</v>
      </c>
    </row>
    <row r="78" spans="1:17" s="169" customFormat="1" x14ac:dyDescent="0.2">
      <c r="A78" s="40"/>
      <c r="B78" s="210" t="s">
        <v>187</v>
      </c>
      <c r="C78" s="201">
        <f>C76-C77</f>
        <v>-350</v>
      </c>
      <c r="D78" s="201">
        <f>D76-D77</f>
        <v>-350</v>
      </c>
      <c r="E78" s="201">
        <f>E76-E77</f>
        <v>-350</v>
      </c>
      <c r="F78" s="201">
        <f>F76-F77</f>
        <v>-350</v>
      </c>
      <c r="G78" s="171"/>
      <c r="H78" s="201">
        <f>H76-H77</f>
        <v>-350</v>
      </c>
      <c r="I78" s="201">
        <f>I76-I77</f>
        <v>-350</v>
      </c>
      <c r="J78" s="201">
        <f>J76-J77</f>
        <v>-350</v>
      </c>
      <c r="K78" s="201">
        <f>K76-K77</f>
        <v>-350</v>
      </c>
      <c r="L78" s="171"/>
      <c r="M78" s="201">
        <f>M76-M77</f>
        <v>-350</v>
      </c>
      <c r="N78" s="201">
        <f>N76-N77</f>
        <v>-350</v>
      </c>
      <c r="O78" s="201">
        <f>O76-O77</f>
        <v>-350</v>
      </c>
      <c r="P78" s="201">
        <f>P76-P77</f>
        <v>-350</v>
      </c>
    </row>
    <row r="79" spans="1:17" s="169" customFormat="1" x14ac:dyDescent="0.2">
      <c r="A79" s="40"/>
      <c r="B79" s="94" t="s">
        <v>188</v>
      </c>
      <c r="C79" s="211">
        <f>IF(C77=0,0,C76/C77)</f>
        <v>0</v>
      </c>
      <c r="D79" s="211">
        <f t="shared" ref="D79:E79" si="3">IF(D77=0,0,D76/D77)</f>
        <v>0</v>
      </c>
      <c r="E79" s="211">
        <f t="shared" si="3"/>
        <v>0</v>
      </c>
      <c r="F79" s="211">
        <f>IF(F77=0,0,F76/F77)</f>
        <v>0</v>
      </c>
      <c r="G79" s="171"/>
      <c r="H79" s="211">
        <f>IF(H77=0,0,H76/H77)</f>
        <v>0</v>
      </c>
      <c r="I79" s="211">
        <f t="shared" ref="I79:K79" si="4">IF(I77=0,0,I76/I77)</f>
        <v>0</v>
      </c>
      <c r="J79" s="211">
        <f t="shared" si="4"/>
        <v>0</v>
      </c>
      <c r="K79" s="211">
        <f t="shared" si="4"/>
        <v>0</v>
      </c>
      <c r="L79" s="171"/>
      <c r="M79" s="211">
        <f>IF(M77=0,0,M76/M77)</f>
        <v>0</v>
      </c>
      <c r="N79" s="211">
        <f t="shared" ref="N79:P79" si="5">IF(N77=0,0,N76/N77)</f>
        <v>0</v>
      </c>
      <c r="O79" s="211">
        <f t="shared" si="5"/>
        <v>0</v>
      </c>
      <c r="P79" s="211">
        <f t="shared" si="5"/>
        <v>0</v>
      </c>
    </row>
    <row r="80" spans="1:17" s="169" customFormat="1" x14ac:dyDescent="0.2">
      <c r="A80" s="40"/>
      <c r="B80" s="189"/>
      <c r="C80" s="212"/>
      <c r="D80" s="212"/>
      <c r="E80" s="212"/>
      <c r="F80" s="212"/>
      <c r="G80" s="171"/>
      <c r="H80" s="212"/>
      <c r="I80" s="212"/>
      <c r="J80" s="212"/>
      <c r="K80" s="212"/>
      <c r="L80" s="171"/>
      <c r="M80" s="212"/>
      <c r="N80" s="212"/>
      <c r="O80" s="212"/>
      <c r="P80" s="212"/>
    </row>
    <row r="81" spans="1:16" s="169" customFormat="1" ht="15.75" customHeight="1" x14ac:dyDescent="0.2">
      <c r="A81" s="40"/>
      <c r="B81" s="208" t="s">
        <v>13</v>
      </c>
      <c r="C81" s="212"/>
      <c r="D81" s="212"/>
      <c r="E81" s="212"/>
      <c r="F81" s="212"/>
      <c r="G81" s="171"/>
      <c r="H81" s="212"/>
      <c r="I81" s="212"/>
      <c r="J81" s="212"/>
      <c r="K81" s="212"/>
      <c r="L81" s="171"/>
      <c r="M81" s="212"/>
      <c r="N81" s="212"/>
      <c r="O81" s="212"/>
      <c r="P81" s="212"/>
    </row>
    <row r="82" spans="1:16" s="169" customFormat="1" x14ac:dyDescent="0.2">
      <c r="A82" s="40"/>
      <c r="B82" s="94" t="s">
        <v>191</v>
      </c>
      <c r="C82" s="201">
        <f>C13</f>
        <v>0</v>
      </c>
      <c r="D82" s="201">
        <f>D13</f>
        <v>0</v>
      </c>
      <c r="E82" s="201">
        <f>E13</f>
        <v>0</v>
      </c>
      <c r="F82" s="201">
        <f>F13</f>
        <v>0</v>
      </c>
      <c r="G82" s="171"/>
      <c r="H82" s="201">
        <f>H13</f>
        <v>0</v>
      </c>
      <c r="I82" s="201">
        <f>I13</f>
        <v>0</v>
      </c>
      <c r="J82" s="201">
        <f>J13</f>
        <v>0</v>
      </c>
      <c r="K82" s="201">
        <f>K13</f>
        <v>0</v>
      </c>
      <c r="L82" s="171"/>
      <c r="M82" s="201">
        <f>M13</f>
        <v>0</v>
      </c>
      <c r="N82" s="201">
        <f>N13</f>
        <v>0</v>
      </c>
      <c r="O82" s="201">
        <f>O13</f>
        <v>0</v>
      </c>
      <c r="P82" s="201">
        <f>P13</f>
        <v>0</v>
      </c>
    </row>
    <row r="83" spans="1:16" s="169" customFormat="1" x14ac:dyDescent="0.2">
      <c r="A83" s="40"/>
      <c r="B83" s="210" t="s">
        <v>189</v>
      </c>
      <c r="C83" s="201">
        <f>MAX(C40+C63,C59+C61+C63)</f>
        <v>350</v>
      </c>
      <c r="D83" s="201">
        <f>MAX(D40+D63,D59+D61+D63)</f>
        <v>350</v>
      </c>
      <c r="E83" s="201">
        <f>MAX(E40+E63,E59+E61+E63)</f>
        <v>350</v>
      </c>
      <c r="F83" s="201">
        <f>MAX(F40+F63,F59+F61+F63)</f>
        <v>350</v>
      </c>
      <c r="G83" s="171"/>
      <c r="H83" s="201">
        <f>MAX(H40+H63,H59+H61+H63)</f>
        <v>350</v>
      </c>
      <c r="I83" s="201">
        <f>MAX(I40+I63,I59+I61+I63)</f>
        <v>350</v>
      </c>
      <c r="J83" s="201">
        <f>MAX(J40+J63,J59+J61+J63)</f>
        <v>350</v>
      </c>
      <c r="K83" s="201">
        <f>MAX(K40+K63,K59+K61+K63)</f>
        <v>350</v>
      </c>
      <c r="L83" s="171"/>
      <c r="M83" s="201">
        <f>MAX(M40+M63,M59+M61+M63)</f>
        <v>350</v>
      </c>
      <c r="N83" s="201">
        <f>MAX(N40+N63,N59+N61+N63)</f>
        <v>350</v>
      </c>
      <c r="O83" s="201">
        <f>MAX(O40+O63,O59+O61+O63)</f>
        <v>350</v>
      </c>
      <c r="P83" s="201">
        <f>MAX(P40+P63,P59+P61+P63)</f>
        <v>350</v>
      </c>
    </row>
    <row r="84" spans="1:16" s="169" customFormat="1" x14ac:dyDescent="0.2">
      <c r="A84" s="40"/>
      <c r="B84" s="210" t="s">
        <v>187</v>
      </c>
      <c r="C84" s="201">
        <f>C82-C83</f>
        <v>-350</v>
      </c>
      <c r="D84" s="201">
        <f>D82-D83</f>
        <v>-350</v>
      </c>
      <c r="E84" s="201">
        <f>E82-E83</f>
        <v>-350</v>
      </c>
      <c r="F84" s="201">
        <f>F82-F83</f>
        <v>-350</v>
      </c>
      <c r="G84" s="171"/>
      <c r="H84" s="201">
        <f>H82-H83</f>
        <v>-350</v>
      </c>
      <c r="I84" s="201">
        <f>I82-I83</f>
        <v>-350</v>
      </c>
      <c r="J84" s="201">
        <f>J82-J83</f>
        <v>-350</v>
      </c>
      <c r="K84" s="201">
        <f>K82-K83</f>
        <v>-350</v>
      </c>
      <c r="L84" s="171"/>
      <c r="M84" s="201">
        <f>M82-M83</f>
        <v>-350</v>
      </c>
      <c r="N84" s="201">
        <f>N82-N83</f>
        <v>-350</v>
      </c>
      <c r="O84" s="201">
        <f>O82-O83</f>
        <v>-350</v>
      </c>
      <c r="P84" s="201">
        <f>P82-P83</f>
        <v>-350</v>
      </c>
    </row>
    <row r="85" spans="1:16" s="169" customFormat="1" x14ac:dyDescent="0.2">
      <c r="A85" s="40"/>
      <c r="B85" s="94" t="s">
        <v>188</v>
      </c>
      <c r="C85" s="211">
        <f>IF(C83=0,0,C82/C83)</f>
        <v>0</v>
      </c>
      <c r="D85" s="211">
        <f t="shared" ref="D85:F85" si="6">IF(D83=0,0,D82/D83)</f>
        <v>0</v>
      </c>
      <c r="E85" s="211">
        <f t="shared" si="6"/>
        <v>0</v>
      </c>
      <c r="F85" s="211">
        <f t="shared" si="6"/>
        <v>0</v>
      </c>
      <c r="G85" s="171"/>
      <c r="H85" s="211">
        <f>IF(H83=0,0,H82/H83)</f>
        <v>0</v>
      </c>
      <c r="I85" s="211">
        <f t="shared" ref="I85:J85" si="7">IF(I83=0,0,I82/I83)</f>
        <v>0</v>
      </c>
      <c r="J85" s="211">
        <f t="shared" si="7"/>
        <v>0</v>
      </c>
      <c r="K85" s="211">
        <f>IF(K83=0,0,K82/K83)</f>
        <v>0</v>
      </c>
      <c r="L85" s="171"/>
      <c r="M85" s="211">
        <f>IF(M83=0,0,M82/M83)</f>
        <v>0</v>
      </c>
      <c r="N85" s="211">
        <f>IF(N83=0,0,N82/N83)</f>
        <v>0</v>
      </c>
      <c r="O85" s="211">
        <f>IF(O83=0,0,O82/O83)</f>
        <v>0</v>
      </c>
      <c r="P85" s="211">
        <f>IF(P83=0,0,P82/P83)</f>
        <v>0</v>
      </c>
    </row>
    <row r="86" spans="1:16" s="169" customFormat="1" x14ac:dyDescent="0.2">
      <c r="A86" s="40"/>
      <c r="B86" s="40"/>
      <c r="C86" s="171"/>
      <c r="D86" s="206"/>
      <c r="E86" s="171"/>
      <c r="F86" s="171"/>
      <c r="G86" s="171"/>
      <c r="H86" s="171"/>
      <c r="I86" s="171"/>
      <c r="J86" s="171"/>
      <c r="K86" s="171"/>
      <c r="L86" s="171"/>
      <c r="M86" s="171"/>
      <c r="N86" s="171"/>
      <c r="O86" s="171"/>
      <c r="P86" s="171"/>
    </row>
    <row r="87" spans="1:16" s="169" customFormat="1" ht="13.5" customHeight="1" x14ac:dyDescent="0.2">
      <c r="A87" s="40"/>
      <c r="B87" s="214" t="s">
        <v>212</v>
      </c>
      <c r="C87" s="212"/>
      <c r="D87" s="212"/>
      <c r="E87" s="212"/>
      <c r="F87" s="212"/>
      <c r="G87" s="171"/>
      <c r="H87" s="212"/>
      <c r="I87" s="212"/>
      <c r="J87" s="212"/>
      <c r="K87" s="212"/>
      <c r="L87" s="171"/>
      <c r="M87" s="212"/>
      <c r="N87" s="212"/>
      <c r="O87" s="212"/>
      <c r="P87" s="212"/>
    </row>
    <row r="88" spans="1:16" s="169" customFormat="1" x14ac:dyDescent="0.2">
      <c r="A88" s="40"/>
      <c r="B88" s="94" t="s">
        <v>191</v>
      </c>
      <c r="C88" s="201">
        <f>C13</f>
        <v>0</v>
      </c>
      <c r="D88" s="201">
        <f>D13</f>
        <v>0</v>
      </c>
      <c r="E88" s="201">
        <f>E13</f>
        <v>0</v>
      </c>
      <c r="F88" s="201">
        <f>F13</f>
        <v>0</v>
      </c>
      <c r="G88" s="171"/>
      <c r="H88" s="201">
        <f>H13</f>
        <v>0</v>
      </c>
      <c r="I88" s="201">
        <f>I13</f>
        <v>0</v>
      </c>
      <c r="J88" s="201">
        <f>J13</f>
        <v>0</v>
      </c>
      <c r="K88" s="201">
        <f>K13</f>
        <v>0</v>
      </c>
      <c r="L88" s="171"/>
      <c r="M88" s="201">
        <f>M13</f>
        <v>0</v>
      </c>
      <c r="N88" s="201">
        <f>N13</f>
        <v>0</v>
      </c>
      <c r="O88" s="201">
        <f>O13</f>
        <v>0</v>
      </c>
      <c r="P88" s="201">
        <f>P13</f>
        <v>0</v>
      </c>
    </row>
    <row r="89" spans="1:16" s="169" customFormat="1" x14ac:dyDescent="0.2">
      <c r="A89" s="40"/>
      <c r="B89" s="94" t="s">
        <v>192</v>
      </c>
      <c r="C89" s="201">
        <f>MAX(C40,C61)</f>
        <v>350</v>
      </c>
      <c r="D89" s="201">
        <f>MAX(D40,D61)</f>
        <v>350</v>
      </c>
      <c r="E89" s="201">
        <f>MAX(E40,E61)</f>
        <v>350</v>
      </c>
      <c r="F89" s="201">
        <f>MAX(F40,F61)</f>
        <v>350</v>
      </c>
      <c r="G89" s="171"/>
      <c r="H89" s="201">
        <f>MAX(H40,H61)</f>
        <v>350</v>
      </c>
      <c r="I89" s="201">
        <f>MAX(I40,I61)</f>
        <v>350</v>
      </c>
      <c r="J89" s="201">
        <f>MAX(J40,J61)</f>
        <v>350</v>
      </c>
      <c r="K89" s="201">
        <f>MAX(K40,K61)</f>
        <v>350</v>
      </c>
      <c r="L89" s="171"/>
      <c r="M89" s="201">
        <f>MAX(M40,M61)</f>
        <v>350</v>
      </c>
      <c r="N89" s="201">
        <f>MAX(N40,N61)</f>
        <v>350</v>
      </c>
      <c r="O89" s="201">
        <f>MAX(O40,O61)</f>
        <v>350</v>
      </c>
      <c r="P89" s="201">
        <f>MAX(P40,P61)</f>
        <v>350</v>
      </c>
    </row>
    <row r="90" spans="1:16" s="169" customFormat="1" x14ac:dyDescent="0.2">
      <c r="A90" s="40"/>
      <c r="B90" s="94" t="s">
        <v>187</v>
      </c>
      <c r="C90" s="201">
        <f>C88-C89</f>
        <v>-350</v>
      </c>
      <c r="D90" s="201">
        <f>D88-D89</f>
        <v>-350</v>
      </c>
      <c r="E90" s="201">
        <f>E88-E89</f>
        <v>-350</v>
      </c>
      <c r="F90" s="201">
        <f>F88-F89</f>
        <v>-350</v>
      </c>
      <c r="G90" s="171"/>
      <c r="H90" s="201">
        <f>H88-H89</f>
        <v>-350</v>
      </c>
      <c r="I90" s="201">
        <f>I88-I89</f>
        <v>-350</v>
      </c>
      <c r="J90" s="201">
        <f>J88-J89</f>
        <v>-350</v>
      </c>
      <c r="K90" s="201">
        <f>K88-K89</f>
        <v>-350</v>
      </c>
      <c r="L90" s="171"/>
      <c r="M90" s="201">
        <f>M88-M89</f>
        <v>-350</v>
      </c>
      <c r="N90" s="201">
        <f>N88-N89</f>
        <v>-350</v>
      </c>
      <c r="O90" s="201">
        <f>O88-O89</f>
        <v>-350</v>
      </c>
      <c r="P90" s="201">
        <f>P88-P89</f>
        <v>-350</v>
      </c>
    </row>
    <row r="91" spans="1:16" x14ac:dyDescent="0.2">
      <c r="B91" s="94" t="s">
        <v>188</v>
      </c>
      <c r="C91" s="211">
        <f>IF(C89=0,0,C88/C89)</f>
        <v>0</v>
      </c>
      <c r="D91" s="211">
        <f t="shared" ref="D91:F91" si="8">IF(D89=0,0,D88/D89)</f>
        <v>0</v>
      </c>
      <c r="E91" s="211">
        <f t="shared" si="8"/>
        <v>0</v>
      </c>
      <c r="F91" s="211">
        <f t="shared" si="8"/>
        <v>0</v>
      </c>
      <c r="G91" s="171"/>
      <c r="H91" s="211">
        <f>IF(H89=0,0,H88/H89)</f>
        <v>0</v>
      </c>
      <c r="I91" s="211">
        <f t="shared" ref="I91:K91" si="9">IF(I89=0,0,I88/I89)</f>
        <v>0</v>
      </c>
      <c r="J91" s="211">
        <f t="shared" si="9"/>
        <v>0</v>
      </c>
      <c r="K91" s="211">
        <f t="shared" si="9"/>
        <v>0</v>
      </c>
      <c r="L91" s="171"/>
      <c r="M91" s="211">
        <f>IF(M89=0,0,M88/M89)</f>
        <v>0</v>
      </c>
      <c r="N91" s="211">
        <f t="shared" ref="N91:P91" si="10">IF(N89=0,0,N88/N89)</f>
        <v>0</v>
      </c>
      <c r="O91" s="211">
        <f t="shared" si="10"/>
        <v>0</v>
      </c>
      <c r="P91" s="211">
        <f t="shared" si="10"/>
        <v>0</v>
      </c>
    </row>
    <row r="92" spans="1:16" x14ac:dyDescent="0.2">
      <c r="B92" s="189"/>
      <c r="C92" s="212"/>
      <c r="D92" s="212"/>
      <c r="E92" s="212"/>
      <c r="F92" s="212"/>
      <c r="G92" s="171"/>
      <c r="H92" s="212"/>
      <c r="I92" s="212"/>
      <c r="J92" s="212"/>
      <c r="K92" s="212"/>
      <c r="L92" s="191"/>
      <c r="M92" s="212"/>
      <c r="N92" s="212"/>
      <c r="O92" s="212"/>
      <c r="P92" s="212"/>
    </row>
    <row r="93" spans="1:16" x14ac:dyDescent="0.2">
      <c r="A93" s="37"/>
      <c r="B93" s="37"/>
      <c r="C93" s="37"/>
      <c r="D93" s="37"/>
      <c r="E93" s="37"/>
      <c r="F93" s="37"/>
      <c r="G93" s="37"/>
      <c r="H93" s="37"/>
      <c r="I93" s="37"/>
      <c r="J93" s="37"/>
      <c r="K93" s="37"/>
      <c r="L93" s="37"/>
      <c r="M93" s="37"/>
      <c r="N93" s="37"/>
      <c r="O93" s="37"/>
      <c r="P93" s="37"/>
    </row>
    <row r="94" spans="1:16" x14ac:dyDescent="0.2">
      <c r="D94" s="215"/>
    </row>
    <row r="95" spans="1:16" ht="26.1" customHeight="1" x14ac:dyDescent="0.2">
      <c r="A95" s="157"/>
      <c r="B95" s="480" t="s">
        <v>241</v>
      </c>
      <c r="C95" s="480"/>
      <c r="D95" s="480"/>
      <c r="E95" s="480"/>
      <c r="F95" s="480"/>
    </row>
    <row r="96" spans="1:16" x14ac:dyDescent="0.2">
      <c r="A96" s="157"/>
      <c r="B96" s="480" t="s">
        <v>213</v>
      </c>
      <c r="C96" s="480"/>
      <c r="D96" s="480"/>
      <c r="E96" s="480"/>
      <c r="F96" s="480"/>
      <c r="G96" s="480"/>
      <c r="H96" s="480"/>
      <c r="I96" s="480"/>
      <c r="J96" s="480"/>
      <c r="K96" s="480"/>
    </row>
    <row r="97" spans="1:11" x14ac:dyDescent="0.2">
      <c r="A97" s="157"/>
      <c r="B97" s="480" t="s">
        <v>214</v>
      </c>
      <c r="C97" s="480"/>
      <c r="D97" s="480"/>
      <c r="E97" s="480"/>
      <c r="F97" s="480"/>
      <c r="G97" s="480"/>
      <c r="H97" s="480"/>
      <c r="I97" s="480"/>
      <c r="J97" s="480"/>
      <c r="K97" s="480"/>
    </row>
    <row r="98" spans="1:11" x14ac:dyDescent="0.2">
      <c r="A98" s="157"/>
      <c r="B98" s="157"/>
      <c r="C98" s="157"/>
      <c r="D98" s="157"/>
    </row>
    <row r="99" spans="1:11" ht="24" x14ac:dyDescent="0.2">
      <c r="A99" s="157"/>
      <c r="B99" s="40" t="s">
        <v>216</v>
      </c>
    </row>
    <row r="100" spans="1:11" x14ac:dyDescent="0.2">
      <c r="A100" s="157"/>
      <c r="B100" s="21" t="s">
        <v>193</v>
      </c>
    </row>
    <row r="101" spans="1:11" x14ac:dyDescent="0.2">
      <c r="C101" s="157"/>
      <c r="D101" s="21"/>
      <c r="E101" s="40"/>
    </row>
    <row r="102" spans="1:11" ht="15" x14ac:dyDescent="0.2">
      <c r="B102" s="216" t="s">
        <v>194</v>
      </c>
    </row>
    <row r="104" spans="1:11" ht="38.1" customHeight="1" x14ac:dyDescent="0.2">
      <c r="B104" s="479" t="s">
        <v>263</v>
      </c>
      <c r="C104" s="479"/>
      <c r="D104" s="479"/>
      <c r="E104" s="479"/>
      <c r="F104" s="479"/>
    </row>
    <row r="106" spans="1:11" x14ac:dyDescent="0.2">
      <c r="B106" s="40" t="s">
        <v>217</v>
      </c>
    </row>
    <row r="107" spans="1:11" ht="31.5" customHeight="1" x14ac:dyDescent="0.2">
      <c r="B107" s="478" t="s">
        <v>280</v>
      </c>
      <c r="C107" s="478"/>
      <c r="D107" s="478"/>
      <c r="E107" s="478"/>
      <c r="F107" s="478"/>
      <c r="G107" s="42"/>
      <c r="H107" s="42"/>
      <c r="I107" s="42"/>
      <c r="J107" s="42"/>
      <c r="K107" s="42"/>
    </row>
    <row r="109" spans="1:11" x14ac:dyDescent="0.2">
      <c r="B109" s="157"/>
      <c r="C109" s="157"/>
      <c r="D109" s="157"/>
    </row>
  </sheetData>
  <sheetProtection password="F0A6"/>
  <mergeCells count="8">
    <mergeCell ref="B107:F107"/>
    <mergeCell ref="B104:F104"/>
    <mergeCell ref="C9:F9"/>
    <mergeCell ref="H9:K9"/>
    <mergeCell ref="M9:P9"/>
    <mergeCell ref="B96:K96"/>
    <mergeCell ref="B97:K97"/>
    <mergeCell ref="B95:F95"/>
  </mergeCells>
  <conditionalFormatting sqref="C47:F49 H47:K49 M47:P49">
    <cfRule type="cellIs" dxfId="13" priority="1" operator="equal">
      <formula>"Vaade täyttyy"</formula>
    </cfRule>
    <cfRule type="cellIs" dxfId="12" priority="2" operator="equal">
      <formula>"Vaade ei täyty"</formula>
    </cfRule>
  </conditionalFormatting>
  <hyperlinks>
    <hyperlink ref="B102" r:id="rId1" xr:uid="{18D41F65-E66E-46BB-B5B2-3DEEF8F7C06E}"/>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C0C4-8EEC-441C-821F-E0E1FB02F1D4}">
  <sheetPr>
    <tabColor theme="3" tint="0.249977111117893"/>
  </sheetPr>
  <dimension ref="A1:H54"/>
  <sheetViews>
    <sheetView showGridLines="0" tabSelected="1" zoomScale="99" zoomScaleNormal="110" workbookViewId="0">
      <selection activeCell="B49" sqref="B49"/>
    </sheetView>
  </sheetViews>
  <sheetFormatPr defaultRowHeight="15" x14ac:dyDescent="0.25"/>
  <cols>
    <col min="1" max="1" width="6.140625" customWidth="1"/>
    <col min="2" max="2" width="56" customWidth="1"/>
    <col min="3" max="6" width="18.28515625" customWidth="1"/>
    <col min="7" max="7" width="5.140625" style="217" customWidth="1"/>
  </cols>
  <sheetData>
    <row r="1" spans="1:7" x14ac:dyDescent="0.25">
      <c r="B1" s="8"/>
      <c r="C1" s="8"/>
      <c r="D1" s="8"/>
      <c r="E1" s="8"/>
      <c r="F1" s="8"/>
    </row>
    <row r="4" spans="1:7" x14ac:dyDescent="0.25">
      <c r="B4" s="14" t="s">
        <v>16</v>
      </c>
      <c r="C4" s="218"/>
      <c r="D4" s="17"/>
    </row>
    <row r="5" spans="1:7" x14ac:dyDescent="0.25">
      <c r="B5" s="219"/>
      <c r="E5" s="21"/>
      <c r="F5" s="157"/>
    </row>
    <row r="6" spans="1:7" ht="15.6" customHeight="1" x14ac:dyDescent="0.25">
      <c r="B6" s="159" t="s">
        <v>232</v>
      </c>
      <c r="C6" s="21"/>
      <c r="D6" s="21"/>
      <c r="E6" s="21"/>
      <c r="F6" s="157"/>
    </row>
    <row r="7" spans="1:7" ht="15.6" customHeight="1" x14ac:dyDescent="0.25">
      <c r="B7" s="157"/>
      <c r="C7" s="21"/>
      <c r="D7" s="21"/>
      <c r="E7" s="21"/>
      <c r="F7" s="220"/>
    </row>
    <row r="8" spans="1:7" ht="15.6" customHeight="1" x14ac:dyDescent="0.25">
      <c r="B8" s="23" t="s">
        <v>17</v>
      </c>
      <c r="C8" s="221" t="s">
        <v>243</v>
      </c>
      <c r="D8" s="21"/>
      <c r="E8" s="242"/>
      <c r="F8" s="157"/>
    </row>
    <row r="9" spans="1:7" x14ac:dyDescent="0.25">
      <c r="A9" s="23"/>
      <c r="B9" s="23"/>
      <c r="C9" s="21"/>
      <c r="D9" s="21"/>
      <c r="E9" s="221"/>
      <c r="F9" s="157"/>
    </row>
    <row r="10" spans="1:7" ht="20.25" customHeight="1" thickBot="1" x14ac:dyDescent="0.3">
      <c r="A10" s="222"/>
      <c r="B10" s="244" t="s">
        <v>195</v>
      </c>
      <c r="C10" s="228"/>
      <c r="D10" s="228"/>
      <c r="E10" s="228"/>
      <c r="F10" s="228"/>
      <c r="G10" s="223"/>
    </row>
    <row r="11" spans="1:7" ht="18" customHeight="1" thickBot="1" x14ac:dyDescent="0.3">
      <c r="A11" s="222"/>
      <c r="B11" s="309" t="s">
        <v>196</v>
      </c>
      <c r="C11" s="310">
        <v>2025</v>
      </c>
      <c r="D11" s="310" t="s">
        <v>26</v>
      </c>
      <c r="E11" s="310" t="s">
        <v>27</v>
      </c>
      <c r="F11" s="311" t="s">
        <v>28</v>
      </c>
      <c r="G11" s="223"/>
    </row>
    <row r="12" spans="1:7" x14ac:dyDescent="0.25">
      <c r="A12" s="222"/>
      <c r="B12" s="312" t="s">
        <v>208</v>
      </c>
      <c r="C12" s="313">
        <f>'Omat varat ja vakavaraisuus'!C18</f>
        <v>0</v>
      </c>
      <c r="D12" s="313">
        <f>'Omat varat ja vakavaraisuus'!D18</f>
        <v>0</v>
      </c>
      <c r="E12" s="313">
        <f>'Omat varat ja vakavaraisuus'!E18</f>
        <v>0</v>
      </c>
      <c r="F12" s="314">
        <f>'Omat varat ja vakavaraisuus'!F18</f>
        <v>0</v>
      </c>
      <c r="G12" s="223"/>
    </row>
    <row r="13" spans="1:7" x14ac:dyDescent="0.25">
      <c r="A13" s="222"/>
      <c r="B13" s="315" t="s">
        <v>173</v>
      </c>
      <c r="C13" s="316">
        <f>'Omat varat ja vakavaraisuus'!C19</f>
        <v>0</v>
      </c>
      <c r="D13" s="316">
        <f>'Omat varat ja vakavaraisuus'!D19</f>
        <v>0</v>
      </c>
      <c r="E13" s="316">
        <f>'Omat varat ja vakavaraisuus'!E19</f>
        <v>0</v>
      </c>
      <c r="F13" s="317">
        <f>'Omat varat ja vakavaraisuus'!F19</f>
        <v>0</v>
      </c>
      <c r="G13" s="223"/>
    </row>
    <row r="14" spans="1:7" x14ac:dyDescent="0.25">
      <c r="A14" s="222"/>
      <c r="B14" s="315" t="s">
        <v>113</v>
      </c>
      <c r="C14" s="316">
        <f>'Omat varat ja vakavaraisuus'!C20</f>
        <v>0</v>
      </c>
      <c r="D14" s="316">
        <f>'Omat varat ja vakavaraisuus'!D20</f>
        <v>0</v>
      </c>
      <c r="E14" s="316">
        <f>'Omat varat ja vakavaraisuus'!E20</f>
        <v>0</v>
      </c>
      <c r="F14" s="317">
        <f>'Omat varat ja vakavaraisuus'!F20</f>
        <v>0</v>
      </c>
      <c r="G14" s="223"/>
    </row>
    <row r="15" spans="1:7" x14ac:dyDescent="0.25">
      <c r="A15" s="222"/>
      <c r="B15" s="315" t="s">
        <v>268</v>
      </c>
      <c r="C15" s="316">
        <f>'Omat varat ja vakavaraisuus'!C21</f>
        <v>0</v>
      </c>
      <c r="D15" s="316">
        <f>'Omat varat ja vakavaraisuus'!D21</f>
        <v>0</v>
      </c>
      <c r="E15" s="316">
        <f>'Omat varat ja vakavaraisuus'!E21</f>
        <v>0</v>
      </c>
      <c r="F15" s="317">
        <f>'Omat varat ja vakavaraisuus'!F21</f>
        <v>0</v>
      </c>
      <c r="G15" s="223"/>
    </row>
    <row r="16" spans="1:7" x14ac:dyDescent="0.25">
      <c r="A16" s="222"/>
      <c r="B16" s="318" t="s">
        <v>269</v>
      </c>
      <c r="C16" s="316">
        <f>'Omat varat ja vakavaraisuus'!C22</f>
        <v>0</v>
      </c>
      <c r="D16" s="316">
        <f>'Omat varat ja vakavaraisuus'!D22</f>
        <v>0</v>
      </c>
      <c r="E16" s="316">
        <f>'Omat varat ja vakavaraisuus'!E22</f>
        <v>0</v>
      </c>
      <c r="F16" s="317">
        <f>'Omat varat ja vakavaraisuus'!F22</f>
        <v>0</v>
      </c>
      <c r="G16" s="223"/>
    </row>
    <row r="17" spans="1:7" x14ac:dyDescent="0.25">
      <c r="A17" s="222"/>
      <c r="B17" s="315" t="s">
        <v>174</v>
      </c>
      <c r="C17" s="316">
        <f>'Omat varat ja vakavaraisuus'!C23</f>
        <v>0</v>
      </c>
      <c r="D17" s="316">
        <f>'Omat varat ja vakavaraisuus'!D23</f>
        <v>0</v>
      </c>
      <c r="E17" s="316">
        <f>'Omat varat ja vakavaraisuus'!E23</f>
        <v>0</v>
      </c>
      <c r="F17" s="317">
        <f>'Omat varat ja vakavaraisuus'!F23</f>
        <v>0</v>
      </c>
      <c r="G17" s="223"/>
    </row>
    <row r="18" spans="1:7" x14ac:dyDescent="0.25">
      <c r="A18" s="222"/>
      <c r="B18" s="315" t="s">
        <v>178</v>
      </c>
      <c r="C18" s="316">
        <f>'Omat varat ja vakavaraisuus'!C24</f>
        <v>0</v>
      </c>
      <c r="D18" s="316">
        <f>'Omat varat ja vakavaraisuus'!D24</f>
        <v>0</v>
      </c>
      <c r="E18" s="316">
        <f>'Omat varat ja vakavaraisuus'!E24</f>
        <v>0</v>
      </c>
      <c r="F18" s="317">
        <f>'Omat varat ja vakavaraisuus'!F24</f>
        <v>0</v>
      </c>
      <c r="G18" s="223"/>
    </row>
    <row r="19" spans="1:7" ht="15.75" thickBot="1" x14ac:dyDescent="0.3">
      <c r="A19" s="222"/>
      <c r="B19" s="319" t="s">
        <v>235</v>
      </c>
      <c r="C19" s="320">
        <f>SUM(C12:C18)</f>
        <v>0</v>
      </c>
      <c r="D19" s="320">
        <f t="shared" ref="D19:F19" si="0">SUM(D12:D18)</f>
        <v>0</v>
      </c>
      <c r="E19" s="320">
        <f t="shared" si="0"/>
        <v>0</v>
      </c>
      <c r="F19" s="321">
        <f t="shared" si="0"/>
        <v>0</v>
      </c>
      <c r="G19" s="223"/>
    </row>
    <row r="20" spans="1:7" x14ac:dyDescent="0.25">
      <c r="B20" s="242"/>
      <c r="C20" s="242"/>
      <c r="D20" s="242"/>
      <c r="E20" s="242"/>
      <c r="F20" s="242"/>
    </row>
    <row r="21" spans="1:7" ht="18" customHeight="1" thickBot="1" x14ac:dyDescent="0.3">
      <c r="B21" s="244" t="s">
        <v>234</v>
      </c>
      <c r="C21" s="242"/>
      <c r="D21" s="242"/>
      <c r="E21" s="242"/>
      <c r="F21" s="242"/>
    </row>
    <row r="22" spans="1:7" ht="19.5" customHeight="1" thickBot="1" x14ac:dyDescent="0.3">
      <c r="B22" s="309" t="s">
        <v>196</v>
      </c>
      <c r="C22" s="310">
        <v>2025</v>
      </c>
      <c r="D22" s="310" t="s">
        <v>26</v>
      </c>
      <c r="E22" s="310" t="s">
        <v>27</v>
      </c>
      <c r="F22" s="311" t="s">
        <v>28</v>
      </c>
    </row>
    <row r="23" spans="1:7" ht="21.75" customHeight="1" thickBot="1" x14ac:dyDescent="0.3">
      <c r="B23" s="322" t="s">
        <v>23</v>
      </c>
      <c r="C23" s="323"/>
      <c r="D23" s="323"/>
      <c r="E23" s="323"/>
      <c r="F23" s="324"/>
    </row>
    <row r="24" spans="1:7" x14ac:dyDescent="0.25">
      <c r="B24" s="325" t="s">
        <v>191</v>
      </c>
      <c r="C24" s="344">
        <f>'Omat varat ja vakavaraisuus'!C70</f>
        <v>0</v>
      </c>
      <c r="D24" s="344">
        <f>'Omat varat ja vakavaraisuus'!D70</f>
        <v>0</v>
      </c>
      <c r="E24" s="344">
        <f>'Omat varat ja vakavaraisuus'!E70</f>
        <v>0</v>
      </c>
      <c r="F24" s="345">
        <f>'Omat varat ja vakavaraisuus'!F70</f>
        <v>0</v>
      </c>
    </row>
    <row r="25" spans="1:7" x14ac:dyDescent="0.25">
      <c r="B25" s="328" t="s">
        <v>197</v>
      </c>
      <c r="C25" s="347">
        <f>'Omat varat ja vakavaraisuus'!C71</f>
        <v>350</v>
      </c>
      <c r="D25" s="347">
        <f>'Omat varat ja vakavaraisuus'!D71</f>
        <v>350</v>
      </c>
      <c r="E25" s="347">
        <f>'Omat varat ja vakavaraisuus'!E71</f>
        <v>350</v>
      </c>
      <c r="F25" s="354">
        <f>'Omat varat ja vakavaraisuus'!F71</f>
        <v>350</v>
      </c>
    </row>
    <row r="26" spans="1:7" x14ac:dyDescent="0.25">
      <c r="B26" s="331" t="s">
        <v>206</v>
      </c>
      <c r="C26" s="352">
        <f>'Omat varat ja vakavaraisuus'!C40</f>
        <v>350</v>
      </c>
      <c r="D26" s="352">
        <f>'Omat varat ja vakavaraisuus'!D40</f>
        <v>350</v>
      </c>
      <c r="E26" s="352">
        <f>'Omat varat ja vakavaraisuus'!E40</f>
        <v>350</v>
      </c>
      <c r="F26" s="353">
        <f>'Omat varat ja vakavaraisuus'!F40</f>
        <v>350</v>
      </c>
    </row>
    <row r="27" spans="1:7" x14ac:dyDescent="0.25">
      <c r="B27" s="331" t="s">
        <v>204</v>
      </c>
      <c r="C27" s="347">
        <f>'Omat varat ja vakavaraisuus'!C55</f>
        <v>0</v>
      </c>
      <c r="D27" s="347">
        <f>'Omat varat ja vakavaraisuus'!D55</f>
        <v>0</v>
      </c>
      <c r="E27" s="347">
        <f>'Omat varat ja vakavaraisuus'!E55</f>
        <v>0</v>
      </c>
      <c r="F27" s="354">
        <f>'Omat varat ja vakavaraisuus'!F55</f>
        <v>0</v>
      </c>
    </row>
    <row r="28" spans="1:7" x14ac:dyDescent="0.25">
      <c r="B28" s="331" t="s">
        <v>199</v>
      </c>
      <c r="C28" s="332">
        <f>'Omat varat ja vakavaraisuus'!C61</f>
        <v>0</v>
      </c>
      <c r="D28" s="332">
        <f>'Omat varat ja vakavaraisuus'!D61</f>
        <v>0</v>
      </c>
      <c r="E28" s="332">
        <f>'Omat varat ja vakavaraisuus'!E61</f>
        <v>0</v>
      </c>
      <c r="F28" s="333">
        <f>'Omat varat ja vakavaraisuus'!F61</f>
        <v>0</v>
      </c>
    </row>
    <row r="29" spans="1:7" x14ac:dyDescent="0.25">
      <c r="B29" s="331" t="s">
        <v>200</v>
      </c>
      <c r="C29" s="332">
        <f>'Omat varat ja vakavaraisuus'!C63</f>
        <v>0</v>
      </c>
      <c r="D29" s="332">
        <f>'Omat varat ja vakavaraisuus'!D63</f>
        <v>0</v>
      </c>
      <c r="E29" s="332">
        <f>'Omat varat ja vakavaraisuus'!E63</f>
        <v>0</v>
      </c>
      <c r="F29" s="333">
        <f>'Omat varat ja vakavaraisuus'!F63</f>
        <v>0</v>
      </c>
    </row>
    <row r="30" spans="1:7" ht="15.75" thickBot="1" x14ac:dyDescent="0.3">
      <c r="B30" s="349" t="s">
        <v>201</v>
      </c>
      <c r="C30" s="335">
        <f>C24-C25</f>
        <v>-350</v>
      </c>
      <c r="D30" s="335">
        <f>D24-D25</f>
        <v>-350</v>
      </c>
      <c r="E30" s="335">
        <f>E24-E25</f>
        <v>-350</v>
      </c>
      <c r="F30" s="336">
        <f>F24-F25</f>
        <v>-350</v>
      </c>
    </row>
    <row r="31" spans="1:7" ht="21.75" customHeight="1" thickBot="1" x14ac:dyDescent="0.3">
      <c r="B31" s="341" t="s">
        <v>202</v>
      </c>
      <c r="C31" s="350"/>
      <c r="D31" s="350"/>
      <c r="E31" s="350"/>
      <c r="F31" s="351"/>
    </row>
    <row r="32" spans="1:7" x14ac:dyDescent="0.25">
      <c r="B32" s="325" t="s">
        <v>191</v>
      </c>
      <c r="C32" s="352">
        <f>'Omat varat ja vakavaraisuus'!H70</f>
        <v>0</v>
      </c>
      <c r="D32" s="352">
        <f>'Omat varat ja vakavaraisuus'!I70</f>
        <v>0</v>
      </c>
      <c r="E32" s="352">
        <f>'Omat varat ja vakavaraisuus'!J70</f>
        <v>0</v>
      </c>
      <c r="F32" s="353">
        <f>'Omat varat ja vakavaraisuus'!K70</f>
        <v>0</v>
      </c>
    </row>
    <row r="33" spans="2:6" x14ac:dyDescent="0.25">
      <c r="B33" s="328" t="s">
        <v>197</v>
      </c>
      <c r="C33" s="352">
        <f>'Omat varat ja vakavaraisuus'!H71</f>
        <v>350</v>
      </c>
      <c r="D33" s="352">
        <f>'Omat varat ja vakavaraisuus'!I71</f>
        <v>350</v>
      </c>
      <c r="E33" s="352">
        <f>'Omat varat ja vakavaraisuus'!J71</f>
        <v>350</v>
      </c>
      <c r="F33" s="353">
        <f>'Omat varat ja vakavaraisuus'!K71</f>
        <v>350</v>
      </c>
    </row>
    <row r="34" spans="2:6" x14ac:dyDescent="0.25">
      <c r="B34" s="331" t="s">
        <v>206</v>
      </c>
      <c r="C34" s="352">
        <f>'Omat varat ja vakavaraisuus'!H40</f>
        <v>350</v>
      </c>
      <c r="D34" s="352">
        <f>'Omat varat ja vakavaraisuus'!I40</f>
        <v>350</v>
      </c>
      <c r="E34" s="352">
        <f>'Omat varat ja vakavaraisuus'!J40</f>
        <v>350</v>
      </c>
      <c r="F34" s="353">
        <f>'Omat varat ja vakavaraisuus'!K40</f>
        <v>350</v>
      </c>
    </row>
    <row r="35" spans="2:6" x14ac:dyDescent="0.25">
      <c r="B35" s="331" t="s">
        <v>204</v>
      </c>
      <c r="C35" s="347">
        <f>'Omat varat ja vakavaraisuus'!H55</f>
        <v>0</v>
      </c>
      <c r="D35" s="347">
        <f>'Omat varat ja vakavaraisuus'!I55</f>
        <v>0</v>
      </c>
      <c r="E35" s="347">
        <f>'Omat varat ja vakavaraisuus'!J55</f>
        <v>0</v>
      </c>
      <c r="F35" s="354">
        <f>'Omat varat ja vakavaraisuus'!K55</f>
        <v>0</v>
      </c>
    </row>
    <row r="36" spans="2:6" x14ac:dyDescent="0.25">
      <c r="B36" s="331" t="s">
        <v>199</v>
      </c>
      <c r="C36" s="332">
        <f>'Omat varat ja vakavaraisuus'!H61</f>
        <v>0</v>
      </c>
      <c r="D36" s="332">
        <f>'Omat varat ja vakavaraisuus'!I61</f>
        <v>0</v>
      </c>
      <c r="E36" s="332">
        <f>'Omat varat ja vakavaraisuus'!J61</f>
        <v>0</v>
      </c>
      <c r="F36" s="333">
        <f>'Omat varat ja vakavaraisuus'!K61</f>
        <v>0</v>
      </c>
    </row>
    <row r="37" spans="2:6" x14ac:dyDescent="0.25">
      <c r="B37" s="331" t="s">
        <v>200</v>
      </c>
      <c r="C37" s="332">
        <f>'Omat varat ja vakavaraisuus'!H63</f>
        <v>0</v>
      </c>
      <c r="D37" s="332">
        <f>'Omat varat ja vakavaraisuus'!I63</f>
        <v>0</v>
      </c>
      <c r="E37" s="332">
        <f>'Omat varat ja vakavaraisuus'!J63</f>
        <v>0</v>
      </c>
      <c r="F37" s="333">
        <f>'Omat varat ja vakavaraisuus'!K63</f>
        <v>0</v>
      </c>
    </row>
    <row r="38" spans="2:6" ht="15.75" thickBot="1" x14ac:dyDescent="0.3">
      <c r="B38" s="349" t="s">
        <v>201</v>
      </c>
      <c r="C38" s="335">
        <f>C32-C33</f>
        <v>-350</v>
      </c>
      <c r="D38" s="335">
        <f>D32-D33</f>
        <v>-350</v>
      </c>
      <c r="E38" s="335">
        <f>E32-E33</f>
        <v>-350</v>
      </c>
      <c r="F38" s="336">
        <f>F32-F33</f>
        <v>-350</v>
      </c>
    </row>
    <row r="39" spans="2:6" ht="21.75" customHeight="1" thickBot="1" x14ac:dyDescent="0.3">
      <c r="B39" s="341" t="s">
        <v>25</v>
      </c>
      <c r="C39" s="350"/>
      <c r="D39" s="350"/>
      <c r="E39" s="350"/>
      <c r="F39" s="351"/>
    </row>
    <row r="40" spans="2:6" x14ac:dyDescent="0.25">
      <c r="B40" s="325" t="s">
        <v>191</v>
      </c>
      <c r="C40" s="352">
        <f>'Omat varat ja vakavaraisuus'!M70</f>
        <v>0</v>
      </c>
      <c r="D40" s="352">
        <f>'Omat varat ja vakavaraisuus'!N70</f>
        <v>0</v>
      </c>
      <c r="E40" s="352">
        <f>'Omat varat ja vakavaraisuus'!O70</f>
        <v>0</v>
      </c>
      <c r="F40" s="353">
        <f>'Omat varat ja vakavaraisuus'!P70</f>
        <v>0</v>
      </c>
    </row>
    <row r="41" spans="2:6" x14ac:dyDescent="0.25">
      <c r="B41" s="328" t="s">
        <v>197</v>
      </c>
      <c r="C41" s="352">
        <f>'Omat varat ja vakavaraisuus'!M71</f>
        <v>350</v>
      </c>
      <c r="D41" s="352">
        <f>'Omat varat ja vakavaraisuus'!N71</f>
        <v>350</v>
      </c>
      <c r="E41" s="352">
        <f>'Omat varat ja vakavaraisuus'!O71</f>
        <v>350</v>
      </c>
      <c r="F41" s="353">
        <f>'Omat varat ja vakavaraisuus'!P71</f>
        <v>350</v>
      </c>
    </row>
    <row r="42" spans="2:6" x14ac:dyDescent="0.25">
      <c r="B42" s="331" t="s">
        <v>206</v>
      </c>
      <c r="C42" s="352">
        <f>'Omat varat ja vakavaraisuus'!M40</f>
        <v>350</v>
      </c>
      <c r="D42" s="352">
        <f>'Omat varat ja vakavaraisuus'!N40</f>
        <v>350</v>
      </c>
      <c r="E42" s="352">
        <f>'Omat varat ja vakavaraisuus'!O40</f>
        <v>350</v>
      </c>
      <c r="F42" s="353">
        <f>'Omat varat ja vakavaraisuus'!P40</f>
        <v>350</v>
      </c>
    </row>
    <row r="43" spans="2:6" x14ac:dyDescent="0.25">
      <c r="B43" s="331" t="s">
        <v>204</v>
      </c>
      <c r="C43" s="347">
        <f>'Omat varat ja vakavaraisuus'!M55</f>
        <v>0</v>
      </c>
      <c r="D43" s="347">
        <f>'Omat varat ja vakavaraisuus'!N55</f>
        <v>0</v>
      </c>
      <c r="E43" s="347">
        <f>'Omat varat ja vakavaraisuus'!O55</f>
        <v>0</v>
      </c>
      <c r="F43" s="354">
        <f>'Omat varat ja vakavaraisuus'!P55</f>
        <v>0</v>
      </c>
    </row>
    <row r="44" spans="2:6" x14ac:dyDescent="0.25">
      <c r="B44" s="331" t="s">
        <v>199</v>
      </c>
      <c r="C44" s="332">
        <f>'Omat varat ja vakavaraisuus'!M61</f>
        <v>0</v>
      </c>
      <c r="D44" s="332">
        <f>'Omat varat ja vakavaraisuus'!N61</f>
        <v>0</v>
      </c>
      <c r="E44" s="332">
        <f>'Omat varat ja vakavaraisuus'!O61</f>
        <v>0</v>
      </c>
      <c r="F44" s="333">
        <f>'Omat varat ja vakavaraisuus'!P61</f>
        <v>0</v>
      </c>
    </row>
    <row r="45" spans="2:6" x14ac:dyDescent="0.25">
      <c r="B45" s="331" t="s">
        <v>200</v>
      </c>
      <c r="C45" s="332">
        <f>'Omat varat ja vakavaraisuus'!M63</f>
        <v>0</v>
      </c>
      <c r="D45" s="332">
        <f>'Omat varat ja vakavaraisuus'!N63</f>
        <v>0</v>
      </c>
      <c r="E45" s="332">
        <f>'Omat varat ja vakavaraisuus'!O63</f>
        <v>0</v>
      </c>
      <c r="F45" s="333">
        <f>'Omat varat ja vakavaraisuus'!P63</f>
        <v>0</v>
      </c>
    </row>
    <row r="46" spans="2:6" ht="15.75" thickBot="1" x14ac:dyDescent="0.3">
      <c r="B46" s="334" t="s">
        <v>201</v>
      </c>
      <c r="C46" s="335">
        <f>C40-C41</f>
        <v>-350</v>
      </c>
      <c r="D46" s="335">
        <f t="shared" ref="D46:F46" si="1">D40-D41</f>
        <v>-350</v>
      </c>
      <c r="E46" s="335">
        <f>E40-E41</f>
        <v>-350</v>
      </c>
      <c r="F46" s="336">
        <f t="shared" si="1"/>
        <v>-350</v>
      </c>
    </row>
    <row r="53" spans="8:8" x14ac:dyDescent="0.25">
      <c r="H53" s="340"/>
    </row>
    <row r="54" spans="8:8" x14ac:dyDescent="0.25">
      <c r="H54" t="s">
        <v>266</v>
      </c>
    </row>
  </sheetData>
  <conditionalFormatting sqref="C30:F30 C38:F38 C46:F46">
    <cfRule type="cellIs" dxfId="11" priority="1" operator="equal">
      <formula>0</formula>
    </cfRule>
    <cfRule type="cellIs" dxfId="10" priority="2" operator="lessThan">
      <formula>0</formula>
    </cfRule>
    <cfRule type="cellIs" dxfId="9"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DD89-570E-4A3F-9D77-96816B8ED4CB}">
  <sheetPr>
    <tabColor theme="3" tint="0.749992370372631"/>
  </sheetPr>
  <dimension ref="A1:H54"/>
  <sheetViews>
    <sheetView showGridLines="0" topLeftCell="A43" zoomScale="120" zoomScaleNormal="120" workbookViewId="0"/>
  </sheetViews>
  <sheetFormatPr defaultRowHeight="15" x14ac:dyDescent="0.25"/>
  <cols>
    <col min="1" max="1" width="6.85546875" customWidth="1"/>
    <col min="2" max="2" width="59.85546875" customWidth="1"/>
    <col min="3" max="6" width="18.28515625" customWidth="1"/>
    <col min="7" max="7" width="5.140625" style="217" customWidth="1"/>
    <col min="16" max="16" width="8.7109375" customWidth="1"/>
  </cols>
  <sheetData>
    <row r="1" spans="1:7" x14ac:dyDescent="0.25">
      <c r="B1" s="8"/>
      <c r="C1" s="8"/>
      <c r="D1" s="8"/>
      <c r="E1" s="8"/>
      <c r="F1" s="8"/>
    </row>
    <row r="4" spans="1:7" x14ac:dyDescent="0.25">
      <c r="B4" s="14" t="s">
        <v>16</v>
      </c>
      <c r="C4" s="218"/>
      <c r="D4" s="17"/>
    </row>
    <row r="5" spans="1:7" x14ac:dyDescent="0.25">
      <c r="B5" s="219"/>
      <c r="C5" s="21"/>
      <c r="D5" s="21"/>
      <c r="E5" s="21"/>
      <c r="F5" s="157"/>
    </row>
    <row r="6" spans="1:7" ht="15.6" customHeight="1" x14ac:dyDescent="0.25">
      <c r="B6" s="159" t="s">
        <v>230</v>
      </c>
      <c r="C6" s="20"/>
      <c r="D6" s="21"/>
      <c r="E6" s="21"/>
      <c r="F6" s="157"/>
    </row>
    <row r="7" spans="1:7" ht="15.6" customHeight="1" x14ac:dyDescent="0.25">
      <c r="B7" s="157"/>
      <c r="C7" s="157"/>
      <c r="D7" s="21"/>
      <c r="E7" s="21"/>
      <c r="F7" s="220"/>
    </row>
    <row r="8" spans="1:7" ht="15.6" customHeight="1" x14ac:dyDescent="0.25">
      <c r="B8" s="23" t="s">
        <v>17</v>
      </c>
      <c r="C8" s="221" t="s">
        <v>243</v>
      </c>
      <c r="D8" s="21"/>
      <c r="E8" s="242"/>
      <c r="F8" s="157"/>
    </row>
    <row r="9" spans="1:7" x14ac:dyDescent="0.25">
      <c r="B9" s="242"/>
      <c r="C9" s="242"/>
      <c r="D9" s="242"/>
      <c r="E9" s="242"/>
      <c r="F9" s="242"/>
    </row>
    <row r="10" spans="1:7" x14ac:dyDescent="0.25">
      <c r="A10" s="222"/>
      <c r="B10" s="242"/>
      <c r="C10" s="242"/>
      <c r="D10" s="242"/>
      <c r="E10" s="242"/>
      <c r="F10" s="242"/>
      <c r="G10" s="223"/>
    </row>
    <row r="11" spans="1:7" ht="18" customHeight="1" thickBot="1" x14ac:dyDescent="0.3">
      <c r="A11" s="222"/>
      <c r="B11" s="244" t="s">
        <v>195</v>
      </c>
      <c r="C11" s="228"/>
      <c r="D11" s="228"/>
      <c r="E11" s="228"/>
      <c r="F11" s="228"/>
      <c r="G11" s="223"/>
    </row>
    <row r="12" spans="1:7" ht="18" customHeight="1" thickBot="1" x14ac:dyDescent="0.3">
      <c r="A12" s="222"/>
      <c r="B12" s="309" t="s">
        <v>196</v>
      </c>
      <c r="C12" s="310">
        <v>2025</v>
      </c>
      <c r="D12" s="310" t="s">
        <v>26</v>
      </c>
      <c r="E12" s="310" t="s">
        <v>27</v>
      </c>
      <c r="F12" s="311" t="s">
        <v>28</v>
      </c>
      <c r="G12" s="223"/>
    </row>
    <row r="13" spans="1:7" x14ac:dyDescent="0.25">
      <c r="A13" s="222"/>
      <c r="B13" s="312" t="s">
        <v>208</v>
      </c>
      <c r="C13" s="313">
        <f>'Omat varat ja vakavaraisuus'!C18</f>
        <v>0</v>
      </c>
      <c r="D13" s="313">
        <f>'Omat varat ja vakavaraisuus'!D18</f>
        <v>0</v>
      </c>
      <c r="E13" s="313">
        <f>'Omat varat ja vakavaraisuus'!E18</f>
        <v>0</v>
      </c>
      <c r="F13" s="314">
        <f>'Omat varat ja vakavaraisuus'!F18</f>
        <v>0</v>
      </c>
      <c r="G13" s="223"/>
    </row>
    <row r="14" spans="1:7" x14ac:dyDescent="0.25">
      <c r="A14" s="222"/>
      <c r="B14" s="315" t="s">
        <v>173</v>
      </c>
      <c r="C14" s="316">
        <f>'Omat varat ja vakavaraisuus'!C19</f>
        <v>0</v>
      </c>
      <c r="D14" s="316">
        <f>'Omat varat ja vakavaraisuus'!D19</f>
        <v>0</v>
      </c>
      <c r="E14" s="316">
        <f>'Omat varat ja vakavaraisuus'!E19</f>
        <v>0</v>
      </c>
      <c r="F14" s="317">
        <f>'Omat varat ja vakavaraisuus'!F19</f>
        <v>0</v>
      </c>
      <c r="G14" s="223"/>
    </row>
    <row r="15" spans="1:7" x14ac:dyDescent="0.25">
      <c r="A15" s="222"/>
      <c r="B15" s="315" t="s">
        <v>113</v>
      </c>
      <c r="C15" s="316">
        <f>'Omat varat ja vakavaraisuus'!C20</f>
        <v>0</v>
      </c>
      <c r="D15" s="316">
        <f>'Omat varat ja vakavaraisuus'!D20</f>
        <v>0</v>
      </c>
      <c r="E15" s="316">
        <f>'Omat varat ja vakavaraisuus'!E20</f>
        <v>0</v>
      </c>
      <c r="F15" s="317">
        <f>'Omat varat ja vakavaraisuus'!F20</f>
        <v>0</v>
      </c>
      <c r="G15" s="223"/>
    </row>
    <row r="16" spans="1:7" x14ac:dyDescent="0.25">
      <c r="A16" s="222"/>
      <c r="B16" s="315" t="s">
        <v>268</v>
      </c>
      <c r="C16" s="316">
        <f>'Omat varat ja vakavaraisuus'!C21</f>
        <v>0</v>
      </c>
      <c r="D16" s="316">
        <f>'Omat varat ja vakavaraisuus'!D21</f>
        <v>0</v>
      </c>
      <c r="E16" s="316">
        <f>'Omat varat ja vakavaraisuus'!E21</f>
        <v>0</v>
      </c>
      <c r="F16" s="317">
        <f>'Omat varat ja vakavaraisuus'!F21</f>
        <v>0</v>
      </c>
      <c r="G16" s="223"/>
    </row>
    <row r="17" spans="1:7" x14ac:dyDescent="0.25">
      <c r="A17" s="222"/>
      <c r="B17" s="318" t="s">
        <v>269</v>
      </c>
      <c r="C17" s="316">
        <f>'Omat varat ja vakavaraisuus'!C22</f>
        <v>0</v>
      </c>
      <c r="D17" s="316">
        <f>'Omat varat ja vakavaraisuus'!D22</f>
        <v>0</v>
      </c>
      <c r="E17" s="316">
        <f>'Omat varat ja vakavaraisuus'!E22</f>
        <v>0</v>
      </c>
      <c r="F17" s="317">
        <f>'Omat varat ja vakavaraisuus'!F22</f>
        <v>0</v>
      </c>
      <c r="G17" s="223"/>
    </row>
    <row r="18" spans="1:7" x14ac:dyDescent="0.25">
      <c r="A18" s="222"/>
      <c r="B18" s="315" t="s">
        <v>174</v>
      </c>
      <c r="C18" s="316">
        <f>'Omat varat ja vakavaraisuus'!C23</f>
        <v>0</v>
      </c>
      <c r="D18" s="316">
        <f>'Omat varat ja vakavaraisuus'!D23</f>
        <v>0</v>
      </c>
      <c r="E18" s="316">
        <f>'Omat varat ja vakavaraisuus'!E23</f>
        <v>0</v>
      </c>
      <c r="F18" s="317">
        <f>'Omat varat ja vakavaraisuus'!F23</f>
        <v>0</v>
      </c>
      <c r="G18" s="223"/>
    </row>
    <row r="19" spans="1:7" x14ac:dyDescent="0.25">
      <c r="A19" s="222"/>
      <c r="B19" s="315" t="s">
        <v>178</v>
      </c>
      <c r="C19" s="316">
        <f>'Omat varat ja vakavaraisuus'!C24</f>
        <v>0</v>
      </c>
      <c r="D19" s="316">
        <f>'Omat varat ja vakavaraisuus'!D24</f>
        <v>0</v>
      </c>
      <c r="E19" s="316">
        <f>'Omat varat ja vakavaraisuus'!E24</f>
        <v>0</v>
      </c>
      <c r="F19" s="317">
        <f>'Omat varat ja vakavaraisuus'!F24</f>
        <v>0</v>
      </c>
      <c r="G19" s="223"/>
    </row>
    <row r="20" spans="1:7" ht="15.75" thickBot="1" x14ac:dyDescent="0.3">
      <c r="A20" s="222"/>
      <c r="B20" s="319" t="s">
        <v>235</v>
      </c>
      <c r="C20" s="320">
        <f>SUM(C13:C19)</f>
        <v>0</v>
      </c>
      <c r="D20" s="320">
        <f t="shared" ref="D20:F20" si="0">SUM(D13:D19)</f>
        <v>0</v>
      </c>
      <c r="E20" s="320">
        <f t="shared" si="0"/>
        <v>0</v>
      </c>
      <c r="F20" s="321">
        <f t="shared" si="0"/>
        <v>0</v>
      </c>
      <c r="G20" s="223"/>
    </row>
    <row r="21" spans="1:7" x14ac:dyDescent="0.25">
      <c r="A21" s="222"/>
      <c r="B21" s="242"/>
      <c r="C21" s="242"/>
      <c r="D21" s="242"/>
      <c r="E21" s="242"/>
      <c r="F21" s="242"/>
      <c r="G21" s="223"/>
    </row>
    <row r="22" spans="1:7" ht="18" customHeight="1" thickBot="1" x14ac:dyDescent="0.3">
      <c r="B22" s="244" t="s">
        <v>234</v>
      </c>
      <c r="C22" s="242"/>
      <c r="D22" s="242"/>
      <c r="E22" s="242"/>
      <c r="F22" s="242"/>
    </row>
    <row r="23" spans="1:7" ht="18.75" customHeight="1" thickBot="1" x14ac:dyDescent="0.3">
      <c r="B23" s="309" t="s">
        <v>196</v>
      </c>
      <c r="C23" s="310">
        <v>2025</v>
      </c>
      <c r="D23" s="310" t="s">
        <v>26</v>
      </c>
      <c r="E23" s="310" t="s">
        <v>27</v>
      </c>
      <c r="F23" s="311" t="s">
        <v>28</v>
      </c>
    </row>
    <row r="24" spans="1:7" ht="20.25" customHeight="1" thickBot="1" x14ac:dyDescent="0.3">
      <c r="B24" s="322" t="s">
        <v>23</v>
      </c>
      <c r="C24" s="323"/>
      <c r="D24" s="323"/>
      <c r="E24" s="323"/>
      <c r="F24" s="324"/>
    </row>
    <row r="25" spans="1:7" x14ac:dyDescent="0.25">
      <c r="B25" s="325" t="s">
        <v>191</v>
      </c>
      <c r="C25" s="326">
        <f>'Omat varat ja vakavaraisuus'!C76</f>
        <v>0</v>
      </c>
      <c r="D25" s="326">
        <f>'Omat varat ja vakavaraisuus'!D76</f>
        <v>0</v>
      </c>
      <c r="E25" s="326">
        <f>'Omat varat ja vakavaraisuus'!E76</f>
        <v>0</v>
      </c>
      <c r="F25" s="327">
        <f>'Omat varat ja vakavaraisuus'!F76</f>
        <v>0</v>
      </c>
    </row>
    <row r="26" spans="1:7" x14ac:dyDescent="0.25">
      <c r="B26" s="328" t="s">
        <v>197</v>
      </c>
      <c r="C26" s="329">
        <f>'Omat varat ja vakavaraisuus'!C77</f>
        <v>350</v>
      </c>
      <c r="D26" s="329">
        <f>'Omat varat ja vakavaraisuus'!D77</f>
        <v>350</v>
      </c>
      <c r="E26" s="329">
        <f>'Omat varat ja vakavaraisuus'!E77</f>
        <v>350</v>
      </c>
      <c r="F26" s="330">
        <f>'Omat varat ja vakavaraisuus'!F77</f>
        <v>350</v>
      </c>
    </row>
    <row r="27" spans="1:7" x14ac:dyDescent="0.25">
      <c r="B27" s="331" t="s">
        <v>206</v>
      </c>
      <c r="C27" s="329">
        <f>'Omat varat ja vakavaraisuus'!C40</f>
        <v>350</v>
      </c>
      <c r="D27" s="329">
        <f>'Omat varat ja vakavaraisuus'!D40</f>
        <v>350</v>
      </c>
      <c r="E27" s="329">
        <f>'Omat varat ja vakavaraisuus'!E40</f>
        <v>350</v>
      </c>
      <c r="F27" s="330">
        <f>'Omat varat ja vakavaraisuus'!F40</f>
        <v>350</v>
      </c>
    </row>
    <row r="28" spans="1:7" x14ac:dyDescent="0.25">
      <c r="B28" s="331" t="s">
        <v>198</v>
      </c>
      <c r="C28" s="329">
        <f>'Omat varat ja vakavaraisuus'!C57</f>
        <v>0</v>
      </c>
      <c r="D28" s="329">
        <f>'Omat varat ja vakavaraisuus'!D57</f>
        <v>0</v>
      </c>
      <c r="E28" s="329">
        <f>'Omat varat ja vakavaraisuus'!E57</f>
        <v>0</v>
      </c>
      <c r="F28" s="330">
        <f>'Omat varat ja vakavaraisuus'!F57</f>
        <v>0</v>
      </c>
    </row>
    <row r="29" spans="1:7" x14ac:dyDescent="0.25">
      <c r="B29" s="331" t="s">
        <v>199</v>
      </c>
      <c r="C29" s="332">
        <f>'Omat varat ja vakavaraisuus'!C61</f>
        <v>0</v>
      </c>
      <c r="D29" s="332">
        <f>'Omat varat ja vakavaraisuus'!D61</f>
        <v>0</v>
      </c>
      <c r="E29" s="332">
        <f>'Omat varat ja vakavaraisuus'!E61</f>
        <v>0</v>
      </c>
      <c r="F29" s="333">
        <f>'Omat varat ja vakavaraisuus'!F61</f>
        <v>0</v>
      </c>
    </row>
    <row r="30" spans="1:7" x14ac:dyDescent="0.25">
      <c r="B30" s="331" t="s">
        <v>200</v>
      </c>
      <c r="C30" s="332">
        <f>'Omat varat ja vakavaraisuus'!C63</f>
        <v>0</v>
      </c>
      <c r="D30" s="332">
        <f>'Omat varat ja vakavaraisuus'!D63</f>
        <v>0</v>
      </c>
      <c r="E30" s="332">
        <f>'Omat varat ja vakavaraisuus'!E63</f>
        <v>0</v>
      </c>
      <c r="F30" s="333">
        <f>'Omat varat ja vakavaraisuus'!F63</f>
        <v>0</v>
      </c>
    </row>
    <row r="31" spans="1:7" ht="15.75" thickBot="1" x14ac:dyDescent="0.3">
      <c r="B31" s="334" t="s">
        <v>201</v>
      </c>
      <c r="C31" s="335">
        <f>C25-C26</f>
        <v>-350</v>
      </c>
      <c r="D31" s="335">
        <f>D25-D26</f>
        <v>-350</v>
      </c>
      <c r="E31" s="335">
        <f>E25-E26</f>
        <v>-350</v>
      </c>
      <c r="F31" s="336">
        <f>F25-F26</f>
        <v>-350</v>
      </c>
    </row>
    <row r="32" spans="1:7" ht="20.25" customHeight="1" thickBot="1" x14ac:dyDescent="0.3">
      <c r="B32" s="337" t="s">
        <v>202</v>
      </c>
      <c r="C32" s="338"/>
      <c r="D32" s="338"/>
      <c r="E32" s="338"/>
      <c r="F32" s="339"/>
    </row>
    <row r="33" spans="2:6" x14ac:dyDescent="0.25">
      <c r="B33" s="325" t="s">
        <v>191</v>
      </c>
      <c r="C33" s="326">
        <f>'Omat varat ja vakavaraisuus'!H76</f>
        <v>0</v>
      </c>
      <c r="D33" s="326">
        <f>'Omat varat ja vakavaraisuus'!I76</f>
        <v>0</v>
      </c>
      <c r="E33" s="326">
        <f>'Omat varat ja vakavaraisuus'!J76</f>
        <v>0</v>
      </c>
      <c r="F33" s="327">
        <f>'Omat varat ja vakavaraisuus'!K76</f>
        <v>0</v>
      </c>
    </row>
    <row r="34" spans="2:6" x14ac:dyDescent="0.25">
      <c r="B34" s="328" t="s">
        <v>197</v>
      </c>
      <c r="C34" s="329">
        <f>'Omat varat ja vakavaraisuus'!H77</f>
        <v>350</v>
      </c>
      <c r="D34" s="329">
        <f>'Omat varat ja vakavaraisuus'!I77</f>
        <v>350</v>
      </c>
      <c r="E34" s="329">
        <f>'Omat varat ja vakavaraisuus'!J77</f>
        <v>350</v>
      </c>
      <c r="F34" s="330">
        <f>'Omat varat ja vakavaraisuus'!K77</f>
        <v>350</v>
      </c>
    </row>
    <row r="35" spans="2:6" x14ac:dyDescent="0.25">
      <c r="B35" s="331" t="s">
        <v>206</v>
      </c>
      <c r="C35" s="329">
        <f>'Omat varat ja vakavaraisuus'!H40</f>
        <v>350</v>
      </c>
      <c r="D35" s="329">
        <f>'Omat varat ja vakavaraisuus'!I40</f>
        <v>350</v>
      </c>
      <c r="E35" s="329">
        <f>'Omat varat ja vakavaraisuus'!J40</f>
        <v>350</v>
      </c>
      <c r="F35" s="330">
        <f>'Omat varat ja vakavaraisuus'!K40</f>
        <v>350</v>
      </c>
    </row>
    <row r="36" spans="2:6" x14ac:dyDescent="0.25">
      <c r="B36" s="331" t="s">
        <v>198</v>
      </c>
      <c r="C36" s="329">
        <f>'Omat varat ja vakavaraisuus'!H57</f>
        <v>0</v>
      </c>
      <c r="D36" s="329">
        <f>'Omat varat ja vakavaraisuus'!I57</f>
        <v>0</v>
      </c>
      <c r="E36" s="329">
        <f>'Omat varat ja vakavaraisuus'!J57</f>
        <v>0</v>
      </c>
      <c r="F36" s="330">
        <f>'Omat varat ja vakavaraisuus'!K57</f>
        <v>0</v>
      </c>
    </row>
    <row r="37" spans="2:6" x14ac:dyDescent="0.25">
      <c r="B37" s="331" t="s">
        <v>199</v>
      </c>
      <c r="C37" s="332">
        <f>'Omat varat ja vakavaraisuus'!H61</f>
        <v>0</v>
      </c>
      <c r="D37" s="332">
        <f>'Omat varat ja vakavaraisuus'!I61</f>
        <v>0</v>
      </c>
      <c r="E37" s="332">
        <f>'Omat varat ja vakavaraisuus'!J61</f>
        <v>0</v>
      </c>
      <c r="F37" s="333">
        <f>'Omat varat ja vakavaraisuus'!K61</f>
        <v>0</v>
      </c>
    </row>
    <row r="38" spans="2:6" x14ac:dyDescent="0.25">
      <c r="B38" s="331" t="s">
        <v>200</v>
      </c>
      <c r="C38" s="332">
        <f>'Omat varat ja vakavaraisuus'!H63</f>
        <v>0</v>
      </c>
      <c r="D38" s="332">
        <f>'Omat varat ja vakavaraisuus'!I63</f>
        <v>0</v>
      </c>
      <c r="E38" s="332">
        <f>'Omat varat ja vakavaraisuus'!J63</f>
        <v>0</v>
      </c>
      <c r="F38" s="333">
        <f>'Omat varat ja vakavaraisuus'!K63</f>
        <v>0</v>
      </c>
    </row>
    <row r="39" spans="2:6" ht="15.75" thickBot="1" x14ac:dyDescent="0.3">
      <c r="B39" s="334" t="s">
        <v>201</v>
      </c>
      <c r="C39" s="335">
        <f>C33-C34</f>
        <v>-350</v>
      </c>
      <c r="D39" s="335">
        <f>D33-D34</f>
        <v>-350</v>
      </c>
      <c r="E39" s="335">
        <f>E33-E34</f>
        <v>-350</v>
      </c>
      <c r="F39" s="336">
        <f>F33-F34</f>
        <v>-350</v>
      </c>
    </row>
    <row r="40" spans="2:6" ht="20.25" customHeight="1" thickBot="1" x14ac:dyDescent="0.3">
      <c r="B40" s="337" t="s">
        <v>25</v>
      </c>
      <c r="C40" s="338"/>
      <c r="D40" s="338"/>
      <c r="E40" s="338"/>
      <c r="F40" s="339"/>
    </row>
    <row r="41" spans="2:6" x14ac:dyDescent="0.25">
      <c r="B41" s="325" t="s">
        <v>191</v>
      </c>
      <c r="C41" s="326">
        <f>'Omat varat ja vakavaraisuus'!M76</f>
        <v>0</v>
      </c>
      <c r="D41" s="326">
        <f>'Omat varat ja vakavaraisuus'!N76</f>
        <v>0</v>
      </c>
      <c r="E41" s="326">
        <f>'Omat varat ja vakavaraisuus'!O76</f>
        <v>0</v>
      </c>
      <c r="F41" s="327">
        <f>'Omat varat ja vakavaraisuus'!P76</f>
        <v>0</v>
      </c>
    </row>
    <row r="42" spans="2:6" x14ac:dyDescent="0.25">
      <c r="B42" s="328" t="s">
        <v>197</v>
      </c>
      <c r="C42" s="329">
        <f>'Omat varat ja vakavaraisuus'!M77</f>
        <v>350</v>
      </c>
      <c r="D42" s="329">
        <f>'Omat varat ja vakavaraisuus'!N77</f>
        <v>350</v>
      </c>
      <c r="E42" s="329">
        <f>'Omat varat ja vakavaraisuus'!O77</f>
        <v>350</v>
      </c>
      <c r="F42" s="330">
        <f>'Omat varat ja vakavaraisuus'!P77</f>
        <v>350</v>
      </c>
    </row>
    <row r="43" spans="2:6" x14ac:dyDescent="0.25">
      <c r="B43" s="331" t="s">
        <v>206</v>
      </c>
      <c r="C43" s="329">
        <f>'Omat varat ja vakavaraisuus'!M40</f>
        <v>350</v>
      </c>
      <c r="D43" s="329">
        <f>'Omat varat ja vakavaraisuus'!N40</f>
        <v>350</v>
      </c>
      <c r="E43" s="329">
        <f>'Omat varat ja vakavaraisuus'!O40</f>
        <v>350</v>
      </c>
      <c r="F43" s="330">
        <f>'Omat varat ja vakavaraisuus'!P40</f>
        <v>350</v>
      </c>
    </row>
    <row r="44" spans="2:6" x14ac:dyDescent="0.25">
      <c r="B44" s="331" t="s">
        <v>198</v>
      </c>
      <c r="C44" s="329">
        <f>'Omat varat ja vakavaraisuus'!M57</f>
        <v>0</v>
      </c>
      <c r="D44" s="329">
        <f>'Omat varat ja vakavaraisuus'!N57</f>
        <v>0</v>
      </c>
      <c r="E44" s="329">
        <f>'Omat varat ja vakavaraisuus'!O57</f>
        <v>0</v>
      </c>
      <c r="F44" s="330">
        <f>'Omat varat ja vakavaraisuus'!P57</f>
        <v>0</v>
      </c>
    </row>
    <row r="45" spans="2:6" x14ac:dyDescent="0.25">
      <c r="B45" s="331" t="s">
        <v>199</v>
      </c>
      <c r="C45" s="332">
        <f>'Omat varat ja vakavaraisuus'!M61</f>
        <v>0</v>
      </c>
      <c r="D45" s="332">
        <f>'Omat varat ja vakavaraisuus'!N61</f>
        <v>0</v>
      </c>
      <c r="E45" s="332">
        <f>'Omat varat ja vakavaraisuus'!O61</f>
        <v>0</v>
      </c>
      <c r="F45" s="333">
        <f>'Omat varat ja vakavaraisuus'!P61</f>
        <v>0</v>
      </c>
    </row>
    <row r="46" spans="2:6" x14ac:dyDescent="0.25">
      <c r="B46" s="331" t="s">
        <v>200</v>
      </c>
      <c r="C46" s="332">
        <f>'Omat varat ja vakavaraisuus'!M63</f>
        <v>0</v>
      </c>
      <c r="D46" s="332">
        <f>'Omat varat ja vakavaraisuus'!N63</f>
        <v>0</v>
      </c>
      <c r="E46" s="332">
        <f>'Omat varat ja vakavaraisuus'!O63</f>
        <v>0</v>
      </c>
      <c r="F46" s="333">
        <f>'Omat varat ja vakavaraisuus'!P63</f>
        <v>0</v>
      </c>
    </row>
    <row r="47" spans="2:6" ht="15.75" thickBot="1" x14ac:dyDescent="0.3">
      <c r="B47" s="334" t="s">
        <v>201</v>
      </c>
      <c r="C47" s="335">
        <f>C41-C42</f>
        <v>-350</v>
      </c>
      <c r="D47" s="335">
        <f t="shared" ref="D47:F47" si="1">D41-D42</f>
        <v>-350</v>
      </c>
      <c r="E47" s="335">
        <f t="shared" si="1"/>
        <v>-350</v>
      </c>
      <c r="F47" s="336">
        <f t="shared" si="1"/>
        <v>-350</v>
      </c>
    </row>
    <row r="54" spans="8:8" x14ac:dyDescent="0.25">
      <c r="H54" s="340" t="s">
        <v>266</v>
      </c>
    </row>
  </sheetData>
  <conditionalFormatting sqref="C31:F31 C39:F39 C47:F47">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A6FA-584B-411B-A127-DF6C2DC86905}">
  <sheetPr>
    <tabColor theme="3" tint="0.499984740745262"/>
  </sheetPr>
  <dimension ref="A1:H53"/>
  <sheetViews>
    <sheetView showGridLines="0" topLeftCell="A40" zoomScale="98" zoomScaleNormal="120" workbookViewId="0">
      <selection activeCell="S39" sqref="S39"/>
    </sheetView>
  </sheetViews>
  <sheetFormatPr defaultRowHeight="15" x14ac:dyDescent="0.25"/>
  <cols>
    <col min="1" max="1" width="6.28515625" customWidth="1"/>
    <col min="2" max="2" width="53" customWidth="1"/>
    <col min="3" max="6" width="18.28515625" customWidth="1"/>
    <col min="7" max="7" width="5.140625" style="217" customWidth="1"/>
  </cols>
  <sheetData>
    <row r="1" spans="1:7" x14ac:dyDescent="0.25">
      <c r="B1" s="8"/>
      <c r="C1" s="8"/>
      <c r="D1" s="8"/>
      <c r="E1" s="8"/>
      <c r="F1" s="8"/>
    </row>
    <row r="4" spans="1:7" x14ac:dyDescent="0.25">
      <c r="B4" s="14" t="s">
        <v>16</v>
      </c>
      <c r="C4" s="218"/>
      <c r="D4" s="17"/>
    </row>
    <row r="5" spans="1:7" x14ac:dyDescent="0.25">
      <c r="B5" s="219"/>
      <c r="E5" s="21"/>
      <c r="F5" s="157"/>
    </row>
    <row r="6" spans="1:7" ht="15.6" customHeight="1" x14ac:dyDescent="0.25">
      <c r="B6" s="159" t="s">
        <v>231</v>
      </c>
      <c r="C6" s="21"/>
      <c r="D6" s="21"/>
      <c r="E6" s="21"/>
      <c r="F6" s="157"/>
    </row>
    <row r="7" spans="1:7" ht="15.6" customHeight="1" x14ac:dyDescent="0.25">
      <c r="B7" s="157"/>
      <c r="C7" s="21"/>
      <c r="D7" s="21"/>
      <c r="E7" s="21"/>
      <c r="F7" s="220"/>
    </row>
    <row r="8" spans="1:7" ht="15.6" customHeight="1" x14ac:dyDescent="0.25">
      <c r="B8" s="23" t="s">
        <v>17</v>
      </c>
      <c r="C8" s="221" t="s">
        <v>243</v>
      </c>
      <c r="D8" s="21"/>
      <c r="E8" s="242"/>
      <c r="F8" s="157"/>
    </row>
    <row r="9" spans="1:7" x14ac:dyDescent="0.25">
      <c r="A9" s="222"/>
      <c r="B9" s="242"/>
      <c r="C9" s="242"/>
      <c r="D9" s="242"/>
      <c r="E9" s="242"/>
      <c r="F9" s="242"/>
      <c r="G9" s="223"/>
    </row>
    <row r="10" spans="1:7" ht="20.25" customHeight="1" thickBot="1" x14ac:dyDescent="0.3">
      <c r="A10" s="222"/>
      <c r="B10" s="244" t="s">
        <v>195</v>
      </c>
      <c r="C10" s="228"/>
      <c r="D10" s="228"/>
      <c r="E10" s="228"/>
      <c r="F10" s="228"/>
      <c r="G10" s="223"/>
    </row>
    <row r="11" spans="1:7" ht="18.75" customHeight="1" thickBot="1" x14ac:dyDescent="0.3">
      <c r="A11" s="222"/>
      <c r="B11" s="309" t="s">
        <v>196</v>
      </c>
      <c r="C11" s="310">
        <v>2025</v>
      </c>
      <c r="D11" s="310" t="s">
        <v>26</v>
      </c>
      <c r="E11" s="310" t="s">
        <v>27</v>
      </c>
      <c r="F11" s="311" t="s">
        <v>28</v>
      </c>
      <c r="G11" s="223"/>
    </row>
    <row r="12" spans="1:7" x14ac:dyDescent="0.25">
      <c r="A12" s="222"/>
      <c r="B12" s="312" t="s">
        <v>208</v>
      </c>
      <c r="C12" s="313">
        <f>'Omat varat ja vakavaraisuus'!C18</f>
        <v>0</v>
      </c>
      <c r="D12" s="313">
        <f>'Omat varat ja vakavaraisuus'!D18</f>
        <v>0</v>
      </c>
      <c r="E12" s="313">
        <f>'Omat varat ja vakavaraisuus'!E18</f>
        <v>0</v>
      </c>
      <c r="F12" s="314">
        <f>'Omat varat ja vakavaraisuus'!F18</f>
        <v>0</v>
      </c>
      <c r="G12" s="223"/>
    </row>
    <row r="13" spans="1:7" x14ac:dyDescent="0.25">
      <c r="A13" s="222"/>
      <c r="B13" s="315" t="s">
        <v>173</v>
      </c>
      <c r="C13" s="316">
        <f>'Omat varat ja vakavaraisuus'!C19</f>
        <v>0</v>
      </c>
      <c r="D13" s="316">
        <f>'Omat varat ja vakavaraisuus'!D19</f>
        <v>0</v>
      </c>
      <c r="E13" s="316">
        <f>'Omat varat ja vakavaraisuus'!E19</f>
        <v>0</v>
      </c>
      <c r="F13" s="317">
        <f>'Omat varat ja vakavaraisuus'!F19</f>
        <v>0</v>
      </c>
      <c r="G13" s="223"/>
    </row>
    <row r="14" spans="1:7" x14ac:dyDescent="0.25">
      <c r="A14" s="222"/>
      <c r="B14" s="315" t="s">
        <v>113</v>
      </c>
      <c r="C14" s="316">
        <f>'Omat varat ja vakavaraisuus'!C20</f>
        <v>0</v>
      </c>
      <c r="D14" s="316">
        <f>'Omat varat ja vakavaraisuus'!D20</f>
        <v>0</v>
      </c>
      <c r="E14" s="316">
        <f>'Omat varat ja vakavaraisuus'!E20</f>
        <v>0</v>
      </c>
      <c r="F14" s="317">
        <f>'Omat varat ja vakavaraisuus'!F20</f>
        <v>0</v>
      </c>
      <c r="G14" s="223"/>
    </row>
    <row r="15" spans="1:7" x14ac:dyDescent="0.25">
      <c r="A15" s="222"/>
      <c r="B15" s="315" t="s">
        <v>268</v>
      </c>
      <c r="C15" s="316">
        <f>'Omat varat ja vakavaraisuus'!C21</f>
        <v>0</v>
      </c>
      <c r="D15" s="316">
        <f>'Omat varat ja vakavaraisuus'!D21</f>
        <v>0</v>
      </c>
      <c r="E15" s="316">
        <f>'Omat varat ja vakavaraisuus'!E21</f>
        <v>0</v>
      </c>
      <c r="F15" s="317">
        <f>'Omat varat ja vakavaraisuus'!F21</f>
        <v>0</v>
      </c>
      <c r="G15" s="223"/>
    </row>
    <row r="16" spans="1:7" x14ac:dyDescent="0.25">
      <c r="A16" s="222"/>
      <c r="B16" s="318" t="s">
        <v>269</v>
      </c>
      <c r="C16" s="316">
        <f>'Omat varat ja vakavaraisuus'!C22</f>
        <v>0</v>
      </c>
      <c r="D16" s="316">
        <f>'Omat varat ja vakavaraisuus'!D22</f>
        <v>0</v>
      </c>
      <c r="E16" s="316">
        <f>'Omat varat ja vakavaraisuus'!E22</f>
        <v>0</v>
      </c>
      <c r="F16" s="317">
        <f>'Omat varat ja vakavaraisuus'!F22</f>
        <v>0</v>
      </c>
      <c r="G16" s="223"/>
    </row>
    <row r="17" spans="1:7" x14ac:dyDescent="0.25">
      <c r="A17" s="222"/>
      <c r="B17" s="315" t="s">
        <v>174</v>
      </c>
      <c r="C17" s="316">
        <f>'Omat varat ja vakavaraisuus'!C23</f>
        <v>0</v>
      </c>
      <c r="D17" s="316">
        <f>'Omat varat ja vakavaraisuus'!D23</f>
        <v>0</v>
      </c>
      <c r="E17" s="316">
        <f>'Omat varat ja vakavaraisuus'!E23</f>
        <v>0</v>
      </c>
      <c r="F17" s="317">
        <f>'Omat varat ja vakavaraisuus'!F23</f>
        <v>0</v>
      </c>
      <c r="G17" s="223"/>
    </row>
    <row r="18" spans="1:7" x14ac:dyDescent="0.25">
      <c r="A18" s="222"/>
      <c r="B18" s="315" t="s">
        <v>178</v>
      </c>
      <c r="C18" s="316">
        <f>'Omat varat ja vakavaraisuus'!C24</f>
        <v>0</v>
      </c>
      <c r="D18" s="316">
        <f>'Omat varat ja vakavaraisuus'!D24</f>
        <v>0</v>
      </c>
      <c r="E18" s="316">
        <f>'Omat varat ja vakavaraisuus'!E24</f>
        <v>0</v>
      </c>
      <c r="F18" s="317">
        <f>'Omat varat ja vakavaraisuus'!F24</f>
        <v>0</v>
      </c>
      <c r="G18" s="223"/>
    </row>
    <row r="19" spans="1:7" ht="15.75" thickBot="1" x14ac:dyDescent="0.3">
      <c r="A19" s="222"/>
      <c r="B19" s="319" t="s">
        <v>235</v>
      </c>
      <c r="C19" s="320">
        <f>SUM(C12:C18)</f>
        <v>0</v>
      </c>
      <c r="D19" s="320">
        <f t="shared" ref="D19:F19" si="0">SUM(D12:D18)</f>
        <v>0</v>
      </c>
      <c r="E19" s="320">
        <f t="shared" si="0"/>
        <v>0</v>
      </c>
      <c r="F19" s="321">
        <f t="shared" si="0"/>
        <v>0</v>
      </c>
      <c r="G19" s="223"/>
    </row>
    <row r="20" spans="1:7" x14ac:dyDescent="0.25">
      <c r="B20" s="242"/>
      <c r="C20" s="242"/>
      <c r="D20" s="242"/>
      <c r="E20" s="242"/>
      <c r="F20" s="242"/>
    </row>
    <row r="21" spans="1:7" ht="18" customHeight="1" thickBot="1" x14ac:dyDescent="0.3">
      <c r="B21" s="244" t="s">
        <v>234</v>
      </c>
      <c r="C21" s="242"/>
      <c r="D21" s="242"/>
      <c r="E21" s="242"/>
      <c r="F21" s="242"/>
    </row>
    <row r="22" spans="1:7" ht="18.75" customHeight="1" thickBot="1" x14ac:dyDescent="0.3">
      <c r="B22" s="309" t="s">
        <v>196</v>
      </c>
      <c r="C22" s="310">
        <v>2025</v>
      </c>
      <c r="D22" s="310" t="s">
        <v>26</v>
      </c>
      <c r="E22" s="310" t="s">
        <v>27</v>
      </c>
      <c r="F22" s="311" t="s">
        <v>28</v>
      </c>
    </row>
    <row r="23" spans="1:7" ht="21" customHeight="1" thickBot="1" x14ac:dyDescent="0.3">
      <c r="B23" s="341" t="s">
        <v>23</v>
      </c>
      <c r="C23" s="342"/>
      <c r="D23" s="342"/>
      <c r="E23" s="342"/>
      <c r="F23" s="343"/>
    </row>
    <row r="24" spans="1:7" x14ac:dyDescent="0.25">
      <c r="B24" s="325" t="s">
        <v>191</v>
      </c>
      <c r="C24" s="344">
        <f>'Omat varat ja vakavaraisuus'!C82</f>
        <v>0</v>
      </c>
      <c r="D24" s="344">
        <f>'Omat varat ja vakavaraisuus'!D82</f>
        <v>0</v>
      </c>
      <c r="E24" s="344">
        <f>'Omat varat ja vakavaraisuus'!E82</f>
        <v>0</v>
      </c>
      <c r="F24" s="345">
        <f>'Omat varat ja vakavaraisuus'!F82</f>
        <v>0</v>
      </c>
    </row>
    <row r="25" spans="1:7" x14ac:dyDescent="0.25">
      <c r="B25" s="346" t="s">
        <v>197</v>
      </c>
      <c r="C25" s="347">
        <f>'Omat varat ja vakavaraisuus'!C83</f>
        <v>350</v>
      </c>
      <c r="D25" s="347">
        <f>'Omat varat ja vakavaraisuus'!D83</f>
        <v>350</v>
      </c>
      <c r="E25" s="347">
        <f>'Omat varat ja vakavaraisuus'!E83</f>
        <v>350</v>
      </c>
      <c r="F25" s="348">
        <f>'Omat varat ja vakavaraisuus'!F83</f>
        <v>350</v>
      </c>
    </row>
    <row r="26" spans="1:7" x14ac:dyDescent="0.25">
      <c r="B26" s="331" t="s">
        <v>206</v>
      </c>
      <c r="C26" s="347">
        <f>'Omat varat ja vakavaraisuus'!C40</f>
        <v>350</v>
      </c>
      <c r="D26" s="347">
        <f>'Omat varat ja vakavaraisuus'!D40</f>
        <v>350</v>
      </c>
      <c r="E26" s="347">
        <f>'Omat varat ja vakavaraisuus'!E40</f>
        <v>350</v>
      </c>
      <c r="F26" s="348">
        <f>'Omat varat ja vakavaraisuus'!F40</f>
        <v>350</v>
      </c>
    </row>
    <row r="27" spans="1:7" x14ac:dyDescent="0.25">
      <c r="B27" s="331" t="s">
        <v>203</v>
      </c>
      <c r="C27" s="347">
        <f>'Omat varat ja vakavaraisuus'!C59</f>
        <v>0</v>
      </c>
      <c r="D27" s="347">
        <f>'Omat varat ja vakavaraisuus'!D59</f>
        <v>0</v>
      </c>
      <c r="E27" s="347">
        <f>'Omat varat ja vakavaraisuus'!E59</f>
        <v>0</v>
      </c>
      <c r="F27" s="348">
        <f>'Omat varat ja vakavaraisuus'!F59</f>
        <v>0</v>
      </c>
    </row>
    <row r="28" spans="1:7" x14ac:dyDescent="0.25">
      <c r="B28" s="331" t="s">
        <v>199</v>
      </c>
      <c r="C28" s="332">
        <f>'Omat varat ja vakavaraisuus'!C61</f>
        <v>0</v>
      </c>
      <c r="D28" s="332">
        <f>'Omat varat ja vakavaraisuus'!D61</f>
        <v>0</v>
      </c>
      <c r="E28" s="332">
        <f>'Omat varat ja vakavaraisuus'!E61</f>
        <v>0</v>
      </c>
      <c r="F28" s="333">
        <f>'Omat varat ja vakavaraisuus'!F61</f>
        <v>0</v>
      </c>
    </row>
    <row r="29" spans="1:7" x14ac:dyDescent="0.25">
      <c r="B29" s="331" t="s">
        <v>200</v>
      </c>
      <c r="C29" s="332">
        <f>'Omat varat ja vakavaraisuus'!C63</f>
        <v>0</v>
      </c>
      <c r="D29" s="332">
        <f>'Omat varat ja vakavaraisuus'!D63</f>
        <v>0</v>
      </c>
      <c r="E29" s="332">
        <f>'Omat varat ja vakavaraisuus'!E63</f>
        <v>0</v>
      </c>
      <c r="F29" s="333">
        <f>'Omat varat ja vakavaraisuus'!F63</f>
        <v>0</v>
      </c>
    </row>
    <row r="30" spans="1:7" ht="15.75" thickBot="1" x14ac:dyDescent="0.3">
      <c r="B30" s="349" t="s">
        <v>201</v>
      </c>
      <c r="C30" s="335">
        <f>C24-C25</f>
        <v>-350</v>
      </c>
      <c r="D30" s="335">
        <f>D24-D25</f>
        <v>-350</v>
      </c>
      <c r="E30" s="335">
        <f>E24-E25</f>
        <v>-350</v>
      </c>
      <c r="F30" s="336">
        <f>F24-F25</f>
        <v>-350</v>
      </c>
    </row>
    <row r="31" spans="1:7" ht="21" customHeight="1" thickBot="1" x14ac:dyDescent="0.3">
      <c r="B31" s="341" t="s">
        <v>202</v>
      </c>
      <c r="C31" s="350"/>
      <c r="D31" s="350"/>
      <c r="E31" s="350"/>
      <c r="F31" s="351"/>
    </row>
    <row r="32" spans="1:7" x14ac:dyDescent="0.25">
      <c r="B32" s="325" t="s">
        <v>191</v>
      </c>
      <c r="C32" s="352">
        <f>'Omat varat ja vakavaraisuus'!H82</f>
        <v>0</v>
      </c>
      <c r="D32" s="352">
        <f>'Omat varat ja vakavaraisuus'!I82</f>
        <v>0</v>
      </c>
      <c r="E32" s="352">
        <f>'Omat varat ja vakavaraisuus'!J82</f>
        <v>0</v>
      </c>
      <c r="F32" s="353">
        <f>'Omat varat ja vakavaraisuus'!K82</f>
        <v>0</v>
      </c>
    </row>
    <row r="33" spans="2:6" x14ac:dyDescent="0.25">
      <c r="B33" s="328" t="s">
        <v>197</v>
      </c>
      <c r="C33" s="347">
        <f>'Omat varat ja vakavaraisuus'!H83</f>
        <v>350</v>
      </c>
      <c r="D33" s="347">
        <f>'Omat varat ja vakavaraisuus'!I83</f>
        <v>350</v>
      </c>
      <c r="E33" s="347">
        <f>'Omat varat ja vakavaraisuus'!J83</f>
        <v>350</v>
      </c>
      <c r="F33" s="354">
        <f>'Omat varat ja vakavaraisuus'!K83</f>
        <v>350</v>
      </c>
    </row>
    <row r="34" spans="2:6" x14ac:dyDescent="0.25">
      <c r="B34" s="331" t="s">
        <v>206</v>
      </c>
      <c r="C34" s="347">
        <f>'Omat varat ja vakavaraisuus'!H40</f>
        <v>350</v>
      </c>
      <c r="D34" s="347">
        <f>'Omat varat ja vakavaraisuus'!I40</f>
        <v>350</v>
      </c>
      <c r="E34" s="347">
        <f>'Omat varat ja vakavaraisuus'!J40</f>
        <v>350</v>
      </c>
      <c r="F34" s="354">
        <f>'Omat varat ja vakavaraisuus'!K40</f>
        <v>350</v>
      </c>
    </row>
    <row r="35" spans="2:6" x14ac:dyDescent="0.25">
      <c r="B35" s="331" t="s">
        <v>203</v>
      </c>
      <c r="C35" s="347">
        <f>'Omat varat ja vakavaraisuus'!H59</f>
        <v>0</v>
      </c>
      <c r="D35" s="347">
        <f>'Omat varat ja vakavaraisuus'!I59</f>
        <v>0</v>
      </c>
      <c r="E35" s="347">
        <f>'Omat varat ja vakavaraisuus'!J59</f>
        <v>0</v>
      </c>
      <c r="F35" s="354">
        <f>'Omat varat ja vakavaraisuus'!K59</f>
        <v>0</v>
      </c>
    </row>
    <row r="36" spans="2:6" x14ac:dyDescent="0.25">
      <c r="B36" s="331" t="s">
        <v>199</v>
      </c>
      <c r="C36" s="332">
        <f>'Omat varat ja vakavaraisuus'!H61</f>
        <v>0</v>
      </c>
      <c r="D36" s="332">
        <f>'Omat varat ja vakavaraisuus'!I61</f>
        <v>0</v>
      </c>
      <c r="E36" s="332">
        <f>'Omat varat ja vakavaraisuus'!J61</f>
        <v>0</v>
      </c>
      <c r="F36" s="333">
        <f>'Omat varat ja vakavaraisuus'!K61</f>
        <v>0</v>
      </c>
    </row>
    <row r="37" spans="2:6" x14ac:dyDescent="0.25">
      <c r="B37" s="331" t="s">
        <v>200</v>
      </c>
      <c r="C37" s="332">
        <f>'Omat varat ja vakavaraisuus'!H63</f>
        <v>0</v>
      </c>
      <c r="D37" s="332">
        <f>'Omat varat ja vakavaraisuus'!I63</f>
        <v>0</v>
      </c>
      <c r="E37" s="332">
        <f>'Omat varat ja vakavaraisuus'!J63</f>
        <v>0</v>
      </c>
      <c r="F37" s="333">
        <f>'Omat varat ja vakavaraisuus'!K63</f>
        <v>0</v>
      </c>
    </row>
    <row r="38" spans="2:6" ht="15.75" thickBot="1" x14ac:dyDescent="0.3">
      <c r="B38" s="349" t="s">
        <v>201</v>
      </c>
      <c r="C38" s="335">
        <f>C32-C33</f>
        <v>-350</v>
      </c>
      <c r="D38" s="335">
        <f>D32-D33</f>
        <v>-350</v>
      </c>
      <c r="E38" s="335">
        <f>E32-E33</f>
        <v>-350</v>
      </c>
      <c r="F38" s="336">
        <f>F32-F33</f>
        <v>-350</v>
      </c>
    </row>
    <row r="39" spans="2:6" ht="21" customHeight="1" thickBot="1" x14ac:dyDescent="0.3">
      <c r="B39" s="341" t="s">
        <v>25</v>
      </c>
      <c r="C39" s="350"/>
      <c r="D39" s="350"/>
      <c r="E39" s="350"/>
      <c r="F39" s="351"/>
    </row>
    <row r="40" spans="2:6" x14ac:dyDescent="0.25">
      <c r="B40" s="325" t="s">
        <v>191</v>
      </c>
      <c r="C40" s="352">
        <f>'Omat varat ja vakavaraisuus'!M82</f>
        <v>0</v>
      </c>
      <c r="D40" s="352">
        <f>'Omat varat ja vakavaraisuus'!N82</f>
        <v>0</v>
      </c>
      <c r="E40" s="352">
        <f>'Omat varat ja vakavaraisuus'!O82</f>
        <v>0</v>
      </c>
      <c r="F40" s="353">
        <f>'Omat varat ja vakavaraisuus'!P82</f>
        <v>0</v>
      </c>
    </row>
    <row r="41" spans="2:6" x14ac:dyDescent="0.25">
      <c r="B41" s="328" t="s">
        <v>197</v>
      </c>
      <c r="C41" s="347">
        <f>'Omat varat ja vakavaraisuus'!M83</f>
        <v>350</v>
      </c>
      <c r="D41" s="347">
        <f>'Omat varat ja vakavaraisuus'!N83</f>
        <v>350</v>
      </c>
      <c r="E41" s="347">
        <f>'Omat varat ja vakavaraisuus'!O83</f>
        <v>350</v>
      </c>
      <c r="F41" s="354">
        <f>'Omat varat ja vakavaraisuus'!P83</f>
        <v>350</v>
      </c>
    </row>
    <row r="42" spans="2:6" x14ac:dyDescent="0.25">
      <c r="B42" s="331" t="s">
        <v>206</v>
      </c>
      <c r="C42" s="347">
        <f>'Omat varat ja vakavaraisuus'!M40</f>
        <v>350</v>
      </c>
      <c r="D42" s="347">
        <f>'Omat varat ja vakavaraisuus'!N40</f>
        <v>350</v>
      </c>
      <c r="E42" s="347">
        <f>'Omat varat ja vakavaraisuus'!O40</f>
        <v>350</v>
      </c>
      <c r="F42" s="354">
        <f>'Omat varat ja vakavaraisuus'!P40</f>
        <v>350</v>
      </c>
    </row>
    <row r="43" spans="2:6" x14ac:dyDescent="0.25">
      <c r="B43" s="331" t="s">
        <v>203</v>
      </c>
      <c r="C43" s="347">
        <f>'Omat varat ja vakavaraisuus'!M59</f>
        <v>0</v>
      </c>
      <c r="D43" s="347">
        <f>'Omat varat ja vakavaraisuus'!N59</f>
        <v>0</v>
      </c>
      <c r="E43" s="347">
        <f>'Omat varat ja vakavaraisuus'!O59</f>
        <v>0</v>
      </c>
      <c r="F43" s="354">
        <f>'Omat varat ja vakavaraisuus'!P59</f>
        <v>0</v>
      </c>
    </row>
    <row r="44" spans="2:6" x14ac:dyDescent="0.25">
      <c r="B44" s="331" t="s">
        <v>199</v>
      </c>
      <c r="C44" s="332">
        <f>'Omat varat ja vakavaraisuus'!M61</f>
        <v>0</v>
      </c>
      <c r="D44" s="332">
        <f>'Omat varat ja vakavaraisuus'!N61</f>
        <v>0</v>
      </c>
      <c r="E44" s="332">
        <f>'Omat varat ja vakavaraisuus'!O61</f>
        <v>0</v>
      </c>
      <c r="F44" s="333">
        <f>'Omat varat ja vakavaraisuus'!P61</f>
        <v>0</v>
      </c>
    </row>
    <row r="45" spans="2:6" x14ac:dyDescent="0.25">
      <c r="B45" s="331" t="s">
        <v>200</v>
      </c>
      <c r="C45" s="332">
        <f>'Omat varat ja vakavaraisuus'!M63</f>
        <v>0</v>
      </c>
      <c r="D45" s="332">
        <f>'Omat varat ja vakavaraisuus'!N63</f>
        <v>0</v>
      </c>
      <c r="E45" s="332">
        <f>'Omat varat ja vakavaraisuus'!O63</f>
        <v>0</v>
      </c>
      <c r="F45" s="333">
        <f>'Omat varat ja vakavaraisuus'!P63</f>
        <v>0</v>
      </c>
    </row>
    <row r="46" spans="2:6" ht="15.75" thickBot="1" x14ac:dyDescent="0.3">
      <c r="B46" s="334" t="s">
        <v>201</v>
      </c>
      <c r="C46" s="335">
        <f>C40-C41</f>
        <v>-350</v>
      </c>
      <c r="D46" s="335">
        <f t="shared" ref="D46:E46" si="1">D40-D41</f>
        <v>-350</v>
      </c>
      <c r="E46" s="335">
        <f t="shared" si="1"/>
        <v>-350</v>
      </c>
      <c r="F46" s="336">
        <f>F40-F41</f>
        <v>-350</v>
      </c>
    </row>
    <row r="53" spans="8:8" x14ac:dyDescent="0.25">
      <c r="H53" s="340" t="s">
        <v>266</v>
      </c>
    </row>
  </sheetData>
  <conditionalFormatting sqref="C30:F30 C38:F38 C46:F46">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E270-8C35-48DD-82D0-BE0046E4717C}">
  <sheetPr>
    <tabColor theme="3" tint="9.9978637043366805E-2"/>
  </sheetPr>
  <dimension ref="A1:H48"/>
  <sheetViews>
    <sheetView showGridLines="0" zoomScaleNormal="100" workbookViewId="0">
      <selection activeCell="T34" sqref="T34"/>
    </sheetView>
  </sheetViews>
  <sheetFormatPr defaultRowHeight="15" x14ac:dyDescent="0.25"/>
  <cols>
    <col min="1" max="1" width="6.140625" customWidth="1"/>
    <col min="2" max="2" width="56.5703125" customWidth="1"/>
    <col min="3" max="5" width="18.28515625" customWidth="1"/>
    <col min="6" max="6" width="19" customWidth="1"/>
    <col min="7" max="7" width="5.140625" style="217" customWidth="1"/>
  </cols>
  <sheetData>
    <row r="1" spans="1:7" x14ac:dyDescent="0.25">
      <c r="B1" s="8"/>
      <c r="C1" s="8"/>
      <c r="D1" s="8"/>
      <c r="E1" s="8"/>
      <c r="F1" s="8"/>
    </row>
    <row r="2" spans="1:7" x14ac:dyDescent="0.25">
      <c r="B2" s="481" t="s">
        <v>205</v>
      </c>
      <c r="C2" s="482"/>
      <c r="D2" s="482"/>
      <c r="E2" s="482"/>
      <c r="F2" s="483"/>
    </row>
    <row r="4" spans="1:7" x14ac:dyDescent="0.25">
      <c r="B4" s="14" t="s">
        <v>16</v>
      </c>
      <c r="C4" s="218"/>
      <c r="D4" s="17"/>
    </row>
    <row r="5" spans="1:7" x14ac:dyDescent="0.25">
      <c r="B5" s="219"/>
      <c r="E5" s="21"/>
      <c r="F5" s="157"/>
    </row>
    <row r="6" spans="1:7" ht="15.6" customHeight="1" x14ac:dyDescent="0.25">
      <c r="B6" s="159" t="s">
        <v>233</v>
      </c>
      <c r="C6" s="21"/>
      <c r="D6" s="21"/>
      <c r="E6" s="21"/>
      <c r="F6" s="157"/>
    </row>
    <row r="7" spans="1:7" ht="15.6" customHeight="1" x14ac:dyDescent="0.25">
      <c r="C7" s="21"/>
      <c r="D7" s="21"/>
      <c r="E7" s="21"/>
      <c r="F7" s="220"/>
    </row>
    <row r="8" spans="1:7" ht="15.6" customHeight="1" x14ac:dyDescent="0.25">
      <c r="B8" s="23" t="s">
        <v>17</v>
      </c>
      <c r="C8" s="221" t="s">
        <v>243</v>
      </c>
      <c r="D8" s="21"/>
      <c r="E8" s="242"/>
      <c r="F8" s="157"/>
    </row>
    <row r="9" spans="1:7" x14ac:dyDescent="0.25">
      <c r="A9" s="23"/>
      <c r="B9" s="23"/>
      <c r="C9" s="21"/>
      <c r="D9" s="21"/>
      <c r="E9" s="221"/>
      <c r="F9" s="157"/>
    </row>
    <row r="10" spans="1:7" ht="21" customHeight="1" thickBot="1" x14ac:dyDescent="0.3">
      <c r="A10" s="222"/>
      <c r="B10" s="244" t="s">
        <v>195</v>
      </c>
      <c r="C10" s="228"/>
      <c r="D10" s="228"/>
      <c r="E10" s="228"/>
      <c r="F10" s="228"/>
      <c r="G10" s="223"/>
    </row>
    <row r="11" spans="1:7" ht="18" customHeight="1" thickBot="1" x14ac:dyDescent="0.3">
      <c r="A11" s="222"/>
      <c r="B11" s="309" t="s">
        <v>196</v>
      </c>
      <c r="C11" s="310">
        <v>2025</v>
      </c>
      <c r="D11" s="310" t="s">
        <v>26</v>
      </c>
      <c r="E11" s="310" t="s">
        <v>27</v>
      </c>
      <c r="F11" s="311" t="s">
        <v>28</v>
      </c>
      <c r="G11" s="223"/>
    </row>
    <row r="12" spans="1:7" x14ac:dyDescent="0.25">
      <c r="A12" s="222"/>
      <c r="B12" s="312" t="s">
        <v>208</v>
      </c>
      <c r="C12" s="313">
        <f>'Omat varat ja vakavaraisuus'!C18</f>
        <v>0</v>
      </c>
      <c r="D12" s="313">
        <f>'Omat varat ja vakavaraisuus'!D18</f>
        <v>0</v>
      </c>
      <c r="E12" s="313">
        <f>'Omat varat ja vakavaraisuus'!E18</f>
        <v>0</v>
      </c>
      <c r="F12" s="314">
        <f>'Omat varat ja vakavaraisuus'!F18</f>
        <v>0</v>
      </c>
      <c r="G12" s="223"/>
    </row>
    <row r="13" spans="1:7" x14ac:dyDescent="0.25">
      <c r="A13" s="222"/>
      <c r="B13" s="315" t="s">
        <v>173</v>
      </c>
      <c r="C13" s="316">
        <f>'Omat varat ja vakavaraisuus'!C19</f>
        <v>0</v>
      </c>
      <c r="D13" s="316">
        <f>'Omat varat ja vakavaraisuus'!D19</f>
        <v>0</v>
      </c>
      <c r="E13" s="316">
        <f>'Omat varat ja vakavaraisuus'!E19</f>
        <v>0</v>
      </c>
      <c r="F13" s="317">
        <f>'Omat varat ja vakavaraisuus'!F19</f>
        <v>0</v>
      </c>
      <c r="G13" s="223"/>
    </row>
    <row r="14" spans="1:7" x14ac:dyDescent="0.25">
      <c r="A14" s="222"/>
      <c r="B14" s="315" t="s">
        <v>113</v>
      </c>
      <c r="C14" s="316">
        <f>'Omat varat ja vakavaraisuus'!C20</f>
        <v>0</v>
      </c>
      <c r="D14" s="316">
        <f>'Omat varat ja vakavaraisuus'!D20</f>
        <v>0</v>
      </c>
      <c r="E14" s="316">
        <f>'Omat varat ja vakavaraisuus'!E20</f>
        <v>0</v>
      </c>
      <c r="F14" s="317">
        <f>'Omat varat ja vakavaraisuus'!F20</f>
        <v>0</v>
      </c>
      <c r="G14" s="223"/>
    </row>
    <row r="15" spans="1:7" x14ac:dyDescent="0.25">
      <c r="A15" s="222"/>
      <c r="B15" s="315" t="s">
        <v>268</v>
      </c>
      <c r="C15" s="316">
        <f>'Omat varat ja vakavaraisuus'!C21</f>
        <v>0</v>
      </c>
      <c r="D15" s="316">
        <f>'Omat varat ja vakavaraisuus'!D21</f>
        <v>0</v>
      </c>
      <c r="E15" s="316">
        <f>'Omat varat ja vakavaraisuus'!E21</f>
        <v>0</v>
      </c>
      <c r="F15" s="317">
        <f>'Omat varat ja vakavaraisuus'!F21</f>
        <v>0</v>
      </c>
      <c r="G15" s="223"/>
    </row>
    <row r="16" spans="1:7" x14ac:dyDescent="0.25">
      <c r="A16" s="222"/>
      <c r="B16" s="318" t="s">
        <v>269</v>
      </c>
      <c r="C16" s="316">
        <f>'Omat varat ja vakavaraisuus'!C22</f>
        <v>0</v>
      </c>
      <c r="D16" s="316">
        <f>'Omat varat ja vakavaraisuus'!D22</f>
        <v>0</v>
      </c>
      <c r="E16" s="316">
        <f>'Omat varat ja vakavaraisuus'!E22</f>
        <v>0</v>
      </c>
      <c r="F16" s="317">
        <f>'Omat varat ja vakavaraisuus'!F22</f>
        <v>0</v>
      </c>
      <c r="G16" s="223"/>
    </row>
    <row r="17" spans="1:7" x14ac:dyDescent="0.25">
      <c r="A17" s="222"/>
      <c r="B17" s="315" t="s">
        <v>174</v>
      </c>
      <c r="C17" s="316">
        <f>'Omat varat ja vakavaraisuus'!C23</f>
        <v>0</v>
      </c>
      <c r="D17" s="316">
        <f>'Omat varat ja vakavaraisuus'!D23</f>
        <v>0</v>
      </c>
      <c r="E17" s="316">
        <f>'Omat varat ja vakavaraisuus'!E23</f>
        <v>0</v>
      </c>
      <c r="F17" s="317">
        <f>'Omat varat ja vakavaraisuus'!F23</f>
        <v>0</v>
      </c>
      <c r="G17" s="223"/>
    </row>
    <row r="18" spans="1:7" x14ac:dyDescent="0.25">
      <c r="A18" s="222"/>
      <c r="B18" s="315" t="s">
        <v>178</v>
      </c>
      <c r="C18" s="316">
        <f>'Omat varat ja vakavaraisuus'!C24</f>
        <v>0</v>
      </c>
      <c r="D18" s="316">
        <f>'Omat varat ja vakavaraisuus'!D24</f>
        <v>0</v>
      </c>
      <c r="E18" s="316">
        <f>'Omat varat ja vakavaraisuus'!E24</f>
        <v>0</v>
      </c>
      <c r="F18" s="317">
        <f>'Omat varat ja vakavaraisuus'!F24</f>
        <v>0</v>
      </c>
      <c r="G18" s="223"/>
    </row>
    <row r="19" spans="1:7" ht="15.75" thickBot="1" x14ac:dyDescent="0.3">
      <c r="A19" s="222"/>
      <c r="B19" s="319" t="s">
        <v>235</v>
      </c>
      <c r="C19" s="320">
        <f>SUM(C12:C18)</f>
        <v>0</v>
      </c>
      <c r="D19" s="320">
        <f t="shared" ref="D19:F19" si="0">SUM(D12:D18)</f>
        <v>0</v>
      </c>
      <c r="E19" s="320">
        <f t="shared" si="0"/>
        <v>0</v>
      </c>
      <c r="F19" s="321">
        <f t="shared" si="0"/>
        <v>0</v>
      </c>
      <c r="G19" s="223"/>
    </row>
    <row r="20" spans="1:7" x14ac:dyDescent="0.25">
      <c r="B20" s="242"/>
      <c r="C20" s="242"/>
      <c r="D20" s="242"/>
      <c r="E20" s="242"/>
      <c r="F20" s="242"/>
    </row>
    <row r="21" spans="1:7" ht="18" customHeight="1" thickBot="1" x14ac:dyDescent="0.3">
      <c r="B21" s="244" t="s">
        <v>234</v>
      </c>
      <c r="C21" s="242"/>
      <c r="D21" s="242"/>
      <c r="E21" s="242"/>
      <c r="F21" s="242"/>
    </row>
    <row r="22" spans="1:7" ht="19.5" customHeight="1" thickBot="1" x14ac:dyDescent="0.3">
      <c r="B22" s="309" t="s">
        <v>196</v>
      </c>
      <c r="C22" s="310">
        <v>2025</v>
      </c>
      <c r="D22" s="310" t="s">
        <v>26</v>
      </c>
      <c r="E22" s="310" t="s">
        <v>27</v>
      </c>
      <c r="F22" s="311" t="s">
        <v>28</v>
      </c>
    </row>
    <row r="23" spans="1:7" ht="21.75" customHeight="1" thickBot="1" x14ac:dyDescent="0.3">
      <c r="B23" s="341" t="s">
        <v>23</v>
      </c>
      <c r="C23" s="342"/>
      <c r="D23" s="342"/>
      <c r="E23" s="342"/>
      <c r="F23" s="343"/>
    </row>
    <row r="24" spans="1:7" x14ac:dyDescent="0.25">
      <c r="B24" s="325" t="s">
        <v>191</v>
      </c>
      <c r="C24" s="344">
        <f>'Omat varat ja vakavaraisuus'!C88</f>
        <v>0</v>
      </c>
      <c r="D24" s="344">
        <f>'Omat varat ja vakavaraisuus'!D88</f>
        <v>0</v>
      </c>
      <c r="E24" s="344">
        <f>'Omat varat ja vakavaraisuus'!E88</f>
        <v>0</v>
      </c>
      <c r="F24" s="345">
        <f>'Omat varat ja vakavaraisuus'!F88</f>
        <v>0</v>
      </c>
    </row>
    <row r="25" spans="1:7" x14ac:dyDescent="0.25">
      <c r="B25" s="328" t="s">
        <v>197</v>
      </c>
      <c r="C25" s="347">
        <f>'Omat varat ja vakavaraisuus'!C89</f>
        <v>350</v>
      </c>
      <c r="D25" s="347">
        <f>'Omat varat ja vakavaraisuus'!D89</f>
        <v>350</v>
      </c>
      <c r="E25" s="347">
        <f>'Omat varat ja vakavaraisuus'!E89</f>
        <v>350</v>
      </c>
      <c r="F25" s="354">
        <f>'Omat varat ja vakavaraisuus'!F89</f>
        <v>350</v>
      </c>
    </row>
    <row r="26" spans="1:7" x14ac:dyDescent="0.25">
      <c r="B26" s="331" t="s">
        <v>206</v>
      </c>
      <c r="C26" s="347">
        <f>'Omat varat ja vakavaraisuus'!C40</f>
        <v>350</v>
      </c>
      <c r="D26" s="347">
        <f>'Omat varat ja vakavaraisuus'!D40</f>
        <v>350</v>
      </c>
      <c r="E26" s="347">
        <f>'Omat varat ja vakavaraisuus'!E40</f>
        <v>350</v>
      </c>
      <c r="F26" s="354">
        <f>'Omat varat ja vakavaraisuus'!F40</f>
        <v>350</v>
      </c>
    </row>
    <row r="27" spans="1:7" x14ac:dyDescent="0.25">
      <c r="B27" s="331" t="s">
        <v>207</v>
      </c>
      <c r="C27" s="329">
        <f>'Omat varat ja vakavaraisuus'!C61</f>
        <v>0</v>
      </c>
      <c r="D27" s="329">
        <f>'Omat varat ja vakavaraisuus'!D61</f>
        <v>0</v>
      </c>
      <c r="E27" s="329">
        <f>'Omat varat ja vakavaraisuus'!E61</f>
        <v>0</v>
      </c>
      <c r="F27" s="330">
        <f>'Omat varat ja vakavaraisuus'!F61</f>
        <v>0</v>
      </c>
    </row>
    <row r="28" spans="1:7" ht="15.75" thickBot="1" x14ac:dyDescent="0.3">
      <c r="B28" s="334" t="s">
        <v>201</v>
      </c>
      <c r="C28" s="335">
        <f>C24-C25</f>
        <v>-350</v>
      </c>
      <c r="D28" s="335">
        <f>D24-D25</f>
        <v>-350</v>
      </c>
      <c r="E28" s="335">
        <f>E24-E25</f>
        <v>-350</v>
      </c>
      <c r="F28" s="336">
        <f>F24-F25</f>
        <v>-350</v>
      </c>
    </row>
    <row r="29" spans="1:7" ht="21.75" customHeight="1" thickBot="1" x14ac:dyDescent="0.3">
      <c r="B29" s="341" t="s">
        <v>202</v>
      </c>
      <c r="C29" s="350"/>
      <c r="D29" s="350"/>
      <c r="E29" s="350"/>
      <c r="F29" s="351"/>
    </row>
    <row r="30" spans="1:7" x14ac:dyDescent="0.25">
      <c r="B30" s="325" t="s">
        <v>191</v>
      </c>
      <c r="C30" s="352">
        <f>'Omat varat ja vakavaraisuus'!H88</f>
        <v>0</v>
      </c>
      <c r="D30" s="352">
        <f>'Omat varat ja vakavaraisuus'!I88</f>
        <v>0</v>
      </c>
      <c r="E30" s="352">
        <f>'Omat varat ja vakavaraisuus'!J88</f>
        <v>0</v>
      </c>
      <c r="F30" s="353">
        <f>'Omat varat ja vakavaraisuus'!K88</f>
        <v>0</v>
      </c>
    </row>
    <row r="31" spans="1:7" x14ac:dyDescent="0.25">
      <c r="B31" s="328" t="s">
        <v>197</v>
      </c>
      <c r="C31" s="347">
        <f>'Omat varat ja vakavaraisuus'!H89</f>
        <v>350</v>
      </c>
      <c r="D31" s="347">
        <f>'Omat varat ja vakavaraisuus'!I89</f>
        <v>350</v>
      </c>
      <c r="E31" s="347">
        <f>'Omat varat ja vakavaraisuus'!J89</f>
        <v>350</v>
      </c>
      <c r="F31" s="354">
        <f>'Omat varat ja vakavaraisuus'!K89</f>
        <v>350</v>
      </c>
    </row>
    <row r="32" spans="1:7" x14ac:dyDescent="0.25">
      <c r="B32" s="331" t="s">
        <v>206</v>
      </c>
      <c r="C32" s="347">
        <f>'Omat varat ja vakavaraisuus'!H40</f>
        <v>350</v>
      </c>
      <c r="D32" s="347">
        <f>'Omat varat ja vakavaraisuus'!I40</f>
        <v>350</v>
      </c>
      <c r="E32" s="347">
        <f>'Omat varat ja vakavaraisuus'!J40</f>
        <v>350</v>
      </c>
      <c r="F32" s="354">
        <f>'Omat varat ja vakavaraisuus'!K40</f>
        <v>350</v>
      </c>
    </row>
    <row r="33" spans="2:8" x14ac:dyDescent="0.25">
      <c r="B33" s="331" t="s">
        <v>207</v>
      </c>
      <c r="C33" s="329">
        <f>'Omat varat ja vakavaraisuus'!H61</f>
        <v>0</v>
      </c>
      <c r="D33" s="329">
        <f>'Omat varat ja vakavaraisuus'!I61</f>
        <v>0</v>
      </c>
      <c r="E33" s="329">
        <f>'Omat varat ja vakavaraisuus'!J61</f>
        <v>0</v>
      </c>
      <c r="F33" s="330">
        <f>'Omat varat ja vakavaraisuus'!K61</f>
        <v>0</v>
      </c>
    </row>
    <row r="34" spans="2:8" ht="15.75" thickBot="1" x14ac:dyDescent="0.3">
      <c r="B34" s="334" t="s">
        <v>201</v>
      </c>
      <c r="C34" s="335">
        <f>C30-C31</f>
        <v>-350</v>
      </c>
      <c r="D34" s="335">
        <f>D30-D31</f>
        <v>-350</v>
      </c>
      <c r="E34" s="335">
        <f>E30-E31</f>
        <v>-350</v>
      </c>
      <c r="F34" s="336">
        <f>F30-F31</f>
        <v>-350</v>
      </c>
    </row>
    <row r="35" spans="2:8" ht="21.75" customHeight="1" thickBot="1" x14ac:dyDescent="0.3">
      <c r="B35" s="341" t="s">
        <v>25</v>
      </c>
      <c r="C35" s="350"/>
      <c r="D35" s="350"/>
      <c r="E35" s="350"/>
      <c r="F35" s="351"/>
    </row>
    <row r="36" spans="2:8" x14ac:dyDescent="0.25">
      <c r="B36" s="325" t="s">
        <v>191</v>
      </c>
      <c r="C36" s="352">
        <f>'Omat varat ja vakavaraisuus'!M88</f>
        <v>0</v>
      </c>
      <c r="D36" s="352">
        <f>'Omat varat ja vakavaraisuus'!N88</f>
        <v>0</v>
      </c>
      <c r="E36" s="352">
        <f>'Omat varat ja vakavaraisuus'!O88</f>
        <v>0</v>
      </c>
      <c r="F36" s="353">
        <f>'Omat varat ja vakavaraisuus'!P88</f>
        <v>0</v>
      </c>
    </row>
    <row r="37" spans="2:8" x14ac:dyDescent="0.25">
      <c r="B37" s="328" t="s">
        <v>197</v>
      </c>
      <c r="C37" s="347">
        <f>'Omat varat ja vakavaraisuus'!M89</f>
        <v>350</v>
      </c>
      <c r="D37" s="347">
        <f>'Omat varat ja vakavaraisuus'!N89</f>
        <v>350</v>
      </c>
      <c r="E37" s="347">
        <f>'Omat varat ja vakavaraisuus'!O89</f>
        <v>350</v>
      </c>
      <c r="F37" s="354">
        <f>'Omat varat ja vakavaraisuus'!P89</f>
        <v>350</v>
      </c>
    </row>
    <row r="38" spans="2:8" x14ac:dyDescent="0.25">
      <c r="B38" s="331" t="s">
        <v>206</v>
      </c>
      <c r="C38" s="347">
        <f>'Omat varat ja vakavaraisuus'!M40</f>
        <v>350</v>
      </c>
      <c r="D38" s="347">
        <f>'Omat varat ja vakavaraisuus'!N40</f>
        <v>350</v>
      </c>
      <c r="E38" s="347">
        <f>'Omat varat ja vakavaraisuus'!O40</f>
        <v>350</v>
      </c>
      <c r="F38" s="354">
        <f>'Omat varat ja vakavaraisuus'!P40</f>
        <v>350</v>
      </c>
    </row>
    <row r="39" spans="2:8" x14ac:dyDescent="0.25">
      <c r="B39" s="331" t="s">
        <v>207</v>
      </c>
      <c r="C39" s="329">
        <f>'Omat varat ja vakavaraisuus'!M61</f>
        <v>0</v>
      </c>
      <c r="D39" s="329">
        <f>'Omat varat ja vakavaraisuus'!N61</f>
        <v>0</v>
      </c>
      <c r="E39" s="329">
        <f>'Omat varat ja vakavaraisuus'!O61</f>
        <v>0</v>
      </c>
      <c r="F39" s="330">
        <f>'Omat varat ja vakavaraisuus'!P61</f>
        <v>0</v>
      </c>
    </row>
    <row r="40" spans="2:8" ht="15.75" thickBot="1" x14ac:dyDescent="0.3">
      <c r="B40" s="334" t="s">
        <v>201</v>
      </c>
      <c r="C40" s="335">
        <f>C36-C37</f>
        <v>-350</v>
      </c>
      <c r="D40" s="335">
        <f t="shared" ref="D40:F40" si="1">D36-D37</f>
        <v>-350</v>
      </c>
      <c r="E40" s="335">
        <f>E36-E37</f>
        <v>-350</v>
      </c>
      <c r="F40" s="336">
        <f t="shared" si="1"/>
        <v>-350</v>
      </c>
    </row>
    <row r="48" spans="2:8" x14ac:dyDescent="0.25">
      <c r="H48" s="340" t="s">
        <v>266</v>
      </c>
    </row>
  </sheetData>
  <mergeCells count="1">
    <mergeCell ref="B2:F2"/>
  </mergeCells>
  <conditionalFormatting sqref="C28:F28 C34:F34 C40:F40">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1B0B4-F765-4D82-896D-648A634E0B97}">
  <sheetPr>
    <tabColor theme="3" tint="0.89999084444715716"/>
    <pageSetUpPr fitToPage="1"/>
  </sheetPr>
  <dimension ref="A1:GQ70"/>
  <sheetViews>
    <sheetView showGridLines="0" zoomScale="110" zoomScaleNormal="110" workbookViewId="0"/>
  </sheetViews>
  <sheetFormatPr defaultColWidth="9" defaultRowHeight="12" x14ac:dyDescent="0.2"/>
  <cols>
    <col min="1" max="6" width="3" style="10" customWidth="1"/>
    <col min="7" max="7" width="24.425781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ht="14.85" customHeight="1" x14ac:dyDescent="0.2">
      <c r="B1" s="11"/>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row>
    <row r="2" spans="1:199" ht="14.85" customHeight="1" x14ac:dyDescent="0.2">
      <c r="B2" s="14" t="s">
        <v>16</v>
      </c>
      <c r="C2" s="15"/>
      <c r="D2" s="13"/>
      <c r="E2" s="13"/>
      <c r="F2" s="13"/>
      <c r="G2" s="13"/>
      <c r="H2" s="16"/>
      <c r="I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row>
    <row r="3" spans="1:199" ht="14.85" customHeight="1" x14ac:dyDescent="0.2">
      <c r="B3" s="14"/>
      <c r="C3" s="15"/>
      <c r="D3" s="13"/>
      <c r="E3" s="13"/>
      <c r="F3" s="13"/>
      <c r="G3" s="13"/>
      <c r="H3" s="16"/>
      <c r="I3" s="17"/>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row>
    <row r="4" spans="1:199" ht="14.85" customHeight="1" x14ac:dyDescent="0.25">
      <c r="B4" s="18" t="s">
        <v>10</v>
      </c>
      <c r="C4" s="12"/>
      <c r="D4" s="13"/>
      <c r="E4" s="13"/>
      <c r="F4" s="19"/>
      <c r="G4" s="19"/>
      <c r="H4" s="360"/>
      <c r="J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row>
    <row r="5" spans="1:199" ht="14.85" customHeight="1" x14ac:dyDescent="0.2">
      <c r="I5" s="13"/>
      <c r="J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row>
    <row r="6" spans="1:199" ht="14.85" customHeight="1" x14ac:dyDescent="0.2">
      <c r="B6" s="62" t="s">
        <v>254</v>
      </c>
      <c r="H6" s="426"/>
      <c r="I6" s="13"/>
      <c r="J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row>
    <row r="7" spans="1:199" ht="14.85" customHeight="1" x14ac:dyDescent="0.2">
      <c r="I7" s="13"/>
      <c r="J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row>
    <row r="8" spans="1:199" ht="14.85" customHeight="1" x14ac:dyDescent="0.2">
      <c r="A8" s="13"/>
      <c r="B8" s="24" t="s">
        <v>18</v>
      </c>
      <c r="C8" s="15"/>
      <c r="D8" s="13"/>
      <c r="E8" s="13"/>
      <c r="F8" s="19"/>
      <c r="G8" s="25"/>
      <c r="H8" s="26"/>
      <c r="J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row>
    <row r="9" spans="1:199" ht="14.85" customHeight="1" x14ac:dyDescent="0.2">
      <c r="A9" s="13"/>
      <c r="B9" s="21"/>
      <c r="C9" s="15"/>
      <c r="D9" s="13"/>
      <c r="E9" s="13"/>
      <c r="F9" s="19"/>
      <c r="G9" s="25"/>
      <c r="H9" s="27"/>
      <c r="J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row>
    <row r="10" spans="1:199" ht="14.85" customHeight="1" x14ac:dyDescent="0.2">
      <c r="A10" s="13"/>
      <c r="B10" s="24" t="s">
        <v>19</v>
      </c>
      <c r="C10" s="15"/>
      <c r="D10" s="13"/>
      <c r="E10" s="13"/>
      <c r="F10" s="19"/>
      <c r="H10" s="26"/>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row>
    <row r="11" spans="1:199" ht="14.85" customHeight="1" x14ac:dyDescent="0.2">
      <c r="A11" s="28"/>
      <c r="B11" s="21"/>
      <c r="C11" s="29"/>
      <c r="D11" s="28"/>
      <c r="E11" s="28"/>
      <c r="F11" s="30"/>
      <c r="H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row>
    <row r="12" spans="1:199" ht="14.85" customHeight="1" x14ac:dyDescent="0.2">
      <c r="A12" s="31"/>
      <c r="B12" s="24" t="s">
        <v>20</v>
      </c>
      <c r="C12" s="30"/>
      <c r="D12" s="31"/>
      <c r="E12" s="30"/>
      <c r="F12" s="15"/>
      <c r="H12" s="26"/>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row>
    <row r="13" spans="1:199" ht="14.85" customHeight="1" x14ac:dyDescent="0.2">
      <c r="A13" s="32"/>
      <c r="B13" s="21"/>
      <c r="C13" s="33"/>
      <c r="D13" s="33"/>
      <c r="E13" s="34"/>
      <c r="F13" s="35"/>
      <c r="H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row>
    <row r="14" spans="1:199" ht="14.85" customHeight="1" x14ac:dyDescent="0.2">
      <c r="A14" s="36"/>
      <c r="B14" s="24" t="s">
        <v>21</v>
      </c>
      <c r="C14" s="27"/>
      <c r="D14" s="27"/>
      <c r="E14" s="27"/>
      <c r="F14" s="27"/>
      <c r="H14" s="26"/>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row>
    <row r="15" spans="1:199" ht="14.85"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row>
    <row r="16" spans="1:199" ht="6.75" customHeight="1" x14ac:dyDescent="0.2">
      <c r="A16" s="37"/>
      <c r="B16" s="37"/>
      <c r="C16" s="37"/>
      <c r="D16" s="37"/>
      <c r="E16" s="37"/>
      <c r="F16" s="37"/>
      <c r="G16" s="37"/>
      <c r="H16" s="37"/>
      <c r="I16" s="37"/>
      <c r="J16" s="38"/>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row>
    <row r="17" spans="1:199" ht="14.85" customHeight="1" x14ac:dyDescent="0.2">
      <c r="A17" s="30"/>
      <c r="B17" s="30"/>
      <c r="C17" s="30"/>
      <c r="D17" s="30"/>
      <c r="E17" s="30"/>
      <c r="F17" s="30"/>
      <c r="G17" s="30"/>
      <c r="H17" s="25"/>
      <c r="I17" s="25"/>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row>
    <row r="18" spans="1:199" ht="14.85" customHeight="1" x14ac:dyDescent="0.2">
      <c r="A18" s="30"/>
      <c r="B18" s="30"/>
      <c r="C18" s="30"/>
      <c r="D18" s="30"/>
      <c r="E18" s="30"/>
      <c r="F18" s="30"/>
      <c r="G18" s="30"/>
      <c r="H18" s="25"/>
      <c r="I18" s="25"/>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row>
    <row r="20" spans="1:199" ht="14.85" customHeight="1" x14ac:dyDescent="0.2">
      <c r="A20" s="30"/>
      <c r="B20" s="30"/>
      <c r="C20" s="30"/>
      <c r="D20" s="30"/>
      <c r="E20" s="30"/>
      <c r="F20" s="30"/>
      <c r="G20" s="30"/>
      <c r="H20" s="25"/>
      <c r="I20" s="25"/>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row>
    <row r="21" spans="1:199" ht="14.85" customHeight="1" x14ac:dyDescent="0.2">
      <c r="A21" s="30"/>
      <c r="B21" s="30"/>
      <c r="C21" s="30"/>
      <c r="D21" s="30"/>
      <c r="E21" s="30"/>
      <c r="F21" s="30"/>
      <c r="G21" s="30"/>
      <c r="H21" s="25"/>
      <c r="I21" s="25"/>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row>
    <row r="22" spans="1:199" ht="14.85" customHeight="1" x14ac:dyDescent="0.2">
      <c r="A22" s="30"/>
      <c r="B22" s="30"/>
      <c r="C22" s="30"/>
      <c r="D22" s="30"/>
      <c r="E22" s="30"/>
      <c r="F22" s="30"/>
      <c r="G22" s="30"/>
      <c r="H22" s="25"/>
      <c r="I22" s="25"/>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row>
    <row r="23" spans="1:199" ht="14.85" customHeight="1" x14ac:dyDescent="0.2">
      <c r="A23" s="30"/>
      <c r="B23" s="30"/>
      <c r="C23" s="30"/>
      <c r="D23" s="30"/>
      <c r="E23" s="30"/>
      <c r="F23" s="30"/>
      <c r="G23" s="30"/>
      <c r="H23" s="25"/>
      <c r="I23" s="25"/>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row>
    <row r="24" spans="1:199" ht="14.85" customHeight="1" x14ac:dyDescent="0.2">
      <c r="A24" s="30"/>
      <c r="B24" s="30"/>
      <c r="C24" s="30"/>
      <c r="D24" s="30"/>
      <c r="E24" s="30"/>
      <c r="F24" s="30"/>
      <c r="G24" s="30"/>
      <c r="H24" s="25"/>
      <c r="I24" s="25"/>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31F9-E1B2-436B-8D67-BEB1B40488EC}">
  <sheetPr>
    <tabColor theme="3" tint="0.89999084444715716"/>
    <pageSetUpPr fitToPage="1"/>
  </sheetPr>
  <dimension ref="A1:GK86"/>
  <sheetViews>
    <sheetView showGridLines="0" zoomScale="80" zoomScaleNormal="80" workbookViewId="0">
      <selection activeCell="D5" sqref="D5"/>
    </sheetView>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3"/>
      <c r="D1" s="13"/>
      <c r="E1" s="13"/>
      <c r="F1" s="13"/>
      <c r="G1" s="13"/>
      <c r="H1" s="13"/>
      <c r="I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row>
    <row r="2" spans="1:193" ht="14.85" customHeight="1" x14ac:dyDescent="0.2">
      <c r="B2" s="14" t="s">
        <v>16</v>
      </c>
      <c r="D2" s="16"/>
      <c r="E2" s="17"/>
      <c r="G2" s="13"/>
      <c r="H2" s="13"/>
      <c r="I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row>
    <row r="3" spans="1:193" ht="14.85" customHeight="1" x14ac:dyDescent="0.2">
      <c r="B3" s="14"/>
      <c r="D3" s="16"/>
      <c r="E3" s="17"/>
      <c r="G3" s="13"/>
      <c r="H3" s="13"/>
      <c r="I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row>
    <row r="4" spans="1:193" ht="30" x14ac:dyDescent="0.25">
      <c r="B4" s="18" t="s">
        <v>22</v>
      </c>
      <c r="D4" s="39"/>
      <c r="E4" s="13"/>
      <c r="G4" s="13"/>
      <c r="H4" s="13"/>
      <c r="I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row>
    <row r="5" spans="1:193" x14ac:dyDescent="0.2">
      <c r="B5" s="19"/>
      <c r="G5" s="13"/>
      <c r="H5" s="13"/>
      <c r="I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row>
    <row r="6" spans="1:193" x14ac:dyDescent="0.2">
      <c r="B6" s="20"/>
      <c r="C6" s="22"/>
      <c r="F6" s="13"/>
      <c r="G6" s="13"/>
      <c r="H6" s="13"/>
      <c r="I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3" x14ac:dyDescent="0.2">
      <c r="B7" s="23" t="s">
        <v>17</v>
      </c>
      <c r="C7" s="21" t="s">
        <v>243</v>
      </c>
      <c r="E7" s="13"/>
      <c r="F7" s="13"/>
      <c r="G7" s="13"/>
      <c r="H7" s="13"/>
      <c r="I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row>
    <row r="8" spans="1:193"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row>
    <row r="9" spans="1:193"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row>
    <row r="10" spans="1:193" ht="14.85" customHeight="1" thickBot="1" x14ac:dyDescent="0.25">
      <c r="A10" s="19"/>
      <c r="B10" s="19"/>
      <c r="D10" s="456" t="s">
        <v>23</v>
      </c>
      <c r="E10" s="457"/>
      <c r="F10" s="457"/>
      <c r="G10" s="458"/>
      <c r="H10" s="40"/>
      <c r="I10" s="456" t="s">
        <v>24</v>
      </c>
      <c r="J10" s="457"/>
      <c r="K10" s="457"/>
      <c r="L10" s="458"/>
      <c r="M10" s="40"/>
      <c r="N10" s="456" t="s">
        <v>25</v>
      </c>
      <c r="O10" s="457"/>
      <c r="P10" s="457"/>
      <c r="Q10" s="458"/>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row>
    <row r="11" spans="1:193" ht="14.85" customHeight="1" x14ac:dyDescent="0.2">
      <c r="A11" s="19"/>
      <c r="B11" s="19"/>
      <c r="D11" s="41">
        <v>2025</v>
      </c>
      <c r="E11" s="41" t="s">
        <v>26</v>
      </c>
      <c r="F11" s="41" t="s">
        <v>27</v>
      </c>
      <c r="G11" s="41" t="s">
        <v>28</v>
      </c>
      <c r="H11" s="42"/>
      <c r="I11" s="41">
        <v>2025</v>
      </c>
      <c r="J11" s="41" t="s">
        <v>26</v>
      </c>
      <c r="K11" s="41" t="s">
        <v>27</v>
      </c>
      <c r="L11" s="41" t="s">
        <v>28</v>
      </c>
      <c r="M11" s="43"/>
      <c r="N11" s="41">
        <v>2025</v>
      </c>
      <c r="O11" s="41" t="s">
        <v>26</v>
      </c>
      <c r="P11" s="41" t="s">
        <v>27</v>
      </c>
      <c r="Q11" s="41" t="s">
        <v>28</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row>
    <row r="12" spans="1:193" ht="14.85" customHeight="1" x14ac:dyDescent="0.2">
      <c r="A12" s="27"/>
      <c r="B12" s="44" t="s">
        <v>29</v>
      </c>
      <c r="C12" s="45"/>
      <c r="D12" s="46"/>
      <c r="E12" s="46"/>
      <c r="F12" s="46"/>
      <c r="G12" s="46"/>
      <c r="H12" s="27"/>
      <c r="I12" s="46"/>
      <c r="J12" s="46"/>
      <c r="K12" s="46"/>
      <c r="L12" s="46"/>
      <c r="M12" s="27"/>
      <c r="N12" s="46"/>
      <c r="O12" s="46"/>
      <c r="P12" s="46"/>
      <c r="Q12" s="46"/>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row>
    <row r="13" spans="1:193" ht="14.85" customHeight="1" x14ac:dyDescent="0.2">
      <c r="A13" s="27"/>
      <c r="B13" s="44" t="s">
        <v>30</v>
      </c>
      <c r="C13" s="45"/>
      <c r="D13" s="46"/>
      <c r="E13" s="46"/>
      <c r="F13" s="46"/>
      <c r="G13" s="46"/>
      <c r="H13" s="27"/>
      <c r="I13" s="46"/>
      <c r="J13" s="46"/>
      <c r="K13" s="46"/>
      <c r="L13" s="46"/>
      <c r="M13" s="27"/>
      <c r="N13" s="46"/>
      <c r="O13" s="46"/>
      <c r="P13" s="46"/>
      <c r="Q13" s="46"/>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row>
    <row r="14" spans="1:193" ht="14.85" customHeight="1" x14ac:dyDescent="0.2">
      <c r="A14" s="27"/>
      <c r="B14" s="44" t="s">
        <v>31</v>
      </c>
      <c r="C14" s="45"/>
      <c r="D14" s="46"/>
      <c r="E14" s="46"/>
      <c r="F14" s="46"/>
      <c r="G14" s="46"/>
      <c r="H14" s="27"/>
      <c r="I14" s="46"/>
      <c r="J14" s="46"/>
      <c r="K14" s="46"/>
      <c r="L14" s="46"/>
      <c r="M14" s="27"/>
      <c r="N14" s="46"/>
      <c r="O14" s="46"/>
      <c r="P14" s="46"/>
      <c r="Q14" s="46"/>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row>
    <row r="15" spans="1:193" ht="14.85" customHeight="1" x14ac:dyDescent="0.2">
      <c r="A15" s="27"/>
      <c r="B15" s="44" t="s">
        <v>32</v>
      </c>
      <c r="C15" s="45"/>
      <c r="D15" s="47">
        <f>D16+D17</f>
        <v>0</v>
      </c>
      <c r="E15" s="47">
        <f>E16+E17</f>
        <v>0</v>
      </c>
      <c r="F15" s="47">
        <f>F16+F17</f>
        <v>0</v>
      </c>
      <c r="G15" s="47">
        <f>G16+G17</f>
        <v>0</v>
      </c>
      <c r="H15" s="27"/>
      <c r="I15" s="47">
        <f>I16+I17</f>
        <v>0</v>
      </c>
      <c r="J15" s="47">
        <f>J16+J17</f>
        <v>0</v>
      </c>
      <c r="K15" s="47">
        <f>K16+K17</f>
        <v>0</v>
      </c>
      <c r="L15" s="47">
        <f>L16+L17</f>
        <v>0</v>
      </c>
      <c r="M15" s="27"/>
      <c r="N15" s="47">
        <f>N16+N17</f>
        <v>0</v>
      </c>
      <c r="O15" s="47">
        <f>O16+O17</f>
        <v>0</v>
      </c>
      <c r="P15" s="47">
        <f>P16+P17</f>
        <v>0</v>
      </c>
      <c r="Q15" s="47">
        <f>Q16+Q17</f>
        <v>0</v>
      </c>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row>
    <row r="16" spans="1:193" ht="14.85" customHeight="1" x14ac:dyDescent="0.2">
      <c r="A16" s="27"/>
      <c r="B16" s="48" t="s">
        <v>33</v>
      </c>
      <c r="C16" s="49"/>
      <c r="D16" s="46"/>
      <c r="E16" s="46"/>
      <c r="F16" s="46"/>
      <c r="G16" s="46"/>
      <c r="H16" s="27"/>
      <c r="I16" s="46"/>
      <c r="J16" s="46"/>
      <c r="K16" s="46"/>
      <c r="L16" s="46"/>
      <c r="M16" s="27"/>
      <c r="N16" s="46"/>
      <c r="O16" s="46"/>
      <c r="P16" s="46"/>
      <c r="Q16" s="46"/>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row>
    <row r="17" spans="1:193" ht="14.85" customHeight="1" x14ac:dyDescent="0.2">
      <c r="A17" s="27"/>
      <c r="B17" s="48" t="s">
        <v>34</v>
      </c>
      <c r="C17" s="49"/>
      <c r="D17" s="46"/>
      <c r="E17" s="46"/>
      <c r="F17" s="46"/>
      <c r="G17" s="46"/>
      <c r="H17" s="27"/>
      <c r="I17" s="46"/>
      <c r="J17" s="46"/>
      <c r="K17" s="46"/>
      <c r="L17" s="46"/>
      <c r="M17" s="27"/>
      <c r="N17" s="46"/>
      <c r="O17" s="46"/>
      <c r="P17" s="46"/>
      <c r="Q17" s="46"/>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row>
    <row r="18" spans="1:193" ht="14.85" customHeight="1" x14ac:dyDescent="0.2">
      <c r="A18" s="27"/>
      <c r="B18" s="44" t="s">
        <v>35</v>
      </c>
      <c r="C18" s="45"/>
      <c r="D18" s="47">
        <f>D19+D22</f>
        <v>0</v>
      </c>
      <c r="E18" s="47">
        <f>E19+E22</f>
        <v>0</v>
      </c>
      <c r="F18" s="47">
        <f>F19+F22</f>
        <v>0</v>
      </c>
      <c r="G18" s="47">
        <f>G19+G22</f>
        <v>0</v>
      </c>
      <c r="H18" s="27"/>
      <c r="I18" s="47">
        <f>I19+I22</f>
        <v>0</v>
      </c>
      <c r="J18" s="47">
        <f>J19+J22</f>
        <v>0</v>
      </c>
      <c r="K18" s="47">
        <f>K19+K22</f>
        <v>0</v>
      </c>
      <c r="L18" s="47">
        <f>L19+L22</f>
        <v>0</v>
      </c>
      <c r="M18" s="27"/>
      <c r="N18" s="47">
        <f>N19+N22</f>
        <v>0</v>
      </c>
      <c r="O18" s="47">
        <f>O19+O22</f>
        <v>0</v>
      </c>
      <c r="P18" s="47">
        <f>P19+P22</f>
        <v>0</v>
      </c>
      <c r="Q18" s="47">
        <f>Q19+Q22</f>
        <v>0</v>
      </c>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row>
    <row r="19" spans="1:193" ht="14.85" customHeight="1" x14ac:dyDescent="0.2">
      <c r="A19" s="27"/>
      <c r="B19" s="48" t="s">
        <v>36</v>
      </c>
      <c r="C19" s="49"/>
      <c r="D19" s="47">
        <f>D20+D21</f>
        <v>0</v>
      </c>
      <c r="E19" s="47">
        <f>E20+E21</f>
        <v>0</v>
      </c>
      <c r="F19" s="47">
        <f>F20+F21</f>
        <v>0</v>
      </c>
      <c r="G19" s="47">
        <f>G20+G21</f>
        <v>0</v>
      </c>
      <c r="H19" s="27"/>
      <c r="I19" s="47">
        <f>I20+I21</f>
        <v>0</v>
      </c>
      <c r="J19" s="47">
        <f>J20+J21</f>
        <v>0</v>
      </c>
      <c r="K19" s="47">
        <f>K20+K21</f>
        <v>0</v>
      </c>
      <c r="L19" s="47">
        <f>L20+L21</f>
        <v>0</v>
      </c>
      <c r="M19" s="27"/>
      <c r="N19" s="47">
        <f>N20+N21</f>
        <v>0</v>
      </c>
      <c r="O19" s="47">
        <f>O20+O21</f>
        <v>0</v>
      </c>
      <c r="P19" s="47">
        <f>P20+P21</f>
        <v>0</v>
      </c>
      <c r="Q19" s="47">
        <f>Q20+Q21</f>
        <v>0</v>
      </c>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row>
    <row r="20" spans="1:193" ht="14.85" customHeight="1" x14ac:dyDescent="0.2">
      <c r="A20" s="27"/>
      <c r="B20" s="50" t="s">
        <v>37</v>
      </c>
      <c r="C20" s="51"/>
      <c r="D20" s="46"/>
      <c r="E20" s="46"/>
      <c r="F20" s="46"/>
      <c r="G20" s="46"/>
      <c r="H20" s="27"/>
      <c r="I20" s="46"/>
      <c r="J20" s="46"/>
      <c r="K20" s="46"/>
      <c r="L20" s="46"/>
      <c r="M20" s="27"/>
      <c r="N20" s="46"/>
      <c r="O20" s="46"/>
      <c r="P20" s="46"/>
      <c r="Q20" s="46"/>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row>
    <row r="21" spans="1:193" ht="14.85" customHeight="1" x14ac:dyDescent="0.2">
      <c r="A21" s="27"/>
      <c r="B21" s="50" t="s">
        <v>38</v>
      </c>
      <c r="C21" s="51"/>
      <c r="D21" s="46"/>
      <c r="E21" s="46"/>
      <c r="F21" s="46"/>
      <c r="G21" s="46"/>
      <c r="H21" s="27"/>
      <c r="I21" s="46"/>
      <c r="J21" s="46"/>
      <c r="K21" s="46"/>
      <c r="L21" s="46"/>
      <c r="M21" s="27"/>
      <c r="N21" s="46"/>
      <c r="O21" s="46"/>
      <c r="P21" s="46"/>
      <c r="Q21" s="46"/>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row>
    <row r="22" spans="1:193" ht="14.85" customHeight="1" x14ac:dyDescent="0.2">
      <c r="A22" s="27"/>
      <c r="B22" s="52" t="s">
        <v>39</v>
      </c>
      <c r="C22" s="53"/>
      <c r="D22" s="46"/>
      <c r="E22" s="46"/>
      <c r="F22" s="46"/>
      <c r="G22" s="46"/>
      <c r="H22" s="27"/>
      <c r="I22" s="46"/>
      <c r="J22" s="46"/>
      <c r="K22" s="46"/>
      <c r="L22" s="46"/>
      <c r="M22" s="27"/>
      <c r="N22" s="46"/>
      <c r="O22" s="46"/>
      <c r="P22" s="46"/>
      <c r="Q22" s="46"/>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row>
    <row r="23" spans="1:193" ht="14.85" customHeight="1" x14ac:dyDescent="0.2">
      <c r="A23" s="27"/>
      <c r="B23" s="44" t="s">
        <v>40</v>
      </c>
      <c r="C23" s="45"/>
      <c r="D23" s="47">
        <f>D24++D25</f>
        <v>0</v>
      </c>
      <c r="E23" s="47">
        <f>E24++E25</f>
        <v>0</v>
      </c>
      <c r="F23" s="47">
        <f>F24++F25</f>
        <v>0</v>
      </c>
      <c r="G23" s="47">
        <f>G24++G25</f>
        <v>0</v>
      </c>
      <c r="H23" s="27"/>
      <c r="I23" s="47">
        <f>I24++I25</f>
        <v>0</v>
      </c>
      <c r="J23" s="47">
        <f>J24++J25</f>
        <v>0</v>
      </c>
      <c r="K23" s="47">
        <f>K24++K25</f>
        <v>0</v>
      </c>
      <c r="L23" s="47">
        <f>L24++L25</f>
        <v>0</v>
      </c>
      <c r="M23" s="27"/>
      <c r="N23" s="47">
        <f>N24++N25</f>
        <v>0</v>
      </c>
      <c r="O23" s="47">
        <f>O24++O25</f>
        <v>0</v>
      </c>
      <c r="P23" s="47">
        <f>P24++P25</f>
        <v>0</v>
      </c>
      <c r="Q23" s="47">
        <f>Q24++Q25</f>
        <v>0</v>
      </c>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row>
    <row r="24" spans="1:193" ht="14.85" customHeight="1" x14ac:dyDescent="0.2">
      <c r="A24" s="27"/>
      <c r="B24" s="52" t="s">
        <v>41</v>
      </c>
      <c r="C24" s="53"/>
      <c r="D24" s="46"/>
      <c r="E24" s="46"/>
      <c r="F24" s="46"/>
      <c r="G24" s="46"/>
      <c r="H24" s="27"/>
      <c r="I24" s="46"/>
      <c r="J24" s="46"/>
      <c r="K24" s="46"/>
      <c r="L24" s="46"/>
      <c r="M24" s="27"/>
      <c r="N24" s="46"/>
      <c r="O24" s="46"/>
      <c r="P24" s="46"/>
      <c r="Q24" s="46"/>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row>
    <row r="25" spans="1:193" ht="14.85" customHeight="1" x14ac:dyDescent="0.2">
      <c r="A25" s="27"/>
      <c r="B25" s="52" t="s">
        <v>42</v>
      </c>
      <c r="C25" s="53"/>
      <c r="D25" s="47">
        <f>D26+D27</f>
        <v>0</v>
      </c>
      <c r="E25" s="47">
        <f>E26+E27</f>
        <v>0</v>
      </c>
      <c r="F25" s="47">
        <f>F26+F27</f>
        <v>0</v>
      </c>
      <c r="G25" s="47">
        <f>G26+G27</f>
        <v>0</v>
      </c>
      <c r="H25" s="27"/>
      <c r="I25" s="47">
        <f>I26+I27</f>
        <v>0</v>
      </c>
      <c r="J25" s="47">
        <f>J26+J27</f>
        <v>0</v>
      </c>
      <c r="K25" s="47">
        <f>K26+K27</f>
        <v>0</v>
      </c>
      <c r="L25" s="47">
        <f>L26+L27</f>
        <v>0</v>
      </c>
      <c r="M25" s="27"/>
      <c r="N25" s="47">
        <f>N26+N27</f>
        <v>0</v>
      </c>
      <c r="O25" s="47">
        <f>O26+O27</f>
        <v>0</v>
      </c>
      <c r="P25" s="47">
        <f>P26+P27</f>
        <v>0</v>
      </c>
      <c r="Q25" s="47">
        <f>Q26+Q27</f>
        <v>0</v>
      </c>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row>
    <row r="26" spans="1:193" ht="14.85" customHeight="1" x14ac:dyDescent="0.2">
      <c r="A26" s="27"/>
      <c r="B26" s="50" t="s">
        <v>43</v>
      </c>
      <c r="C26" s="51"/>
      <c r="D26" s="46"/>
      <c r="E26" s="46"/>
      <c r="F26" s="46"/>
      <c r="G26" s="46"/>
      <c r="H26" s="27"/>
      <c r="I26" s="46"/>
      <c r="J26" s="46"/>
      <c r="K26" s="46"/>
      <c r="L26" s="46"/>
      <c r="M26" s="27"/>
      <c r="N26" s="46"/>
      <c r="O26" s="46"/>
      <c r="P26" s="46"/>
      <c r="Q26" s="46"/>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row>
    <row r="27" spans="1:193" ht="14.85" customHeight="1" x14ac:dyDescent="0.2">
      <c r="A27" s="27"/>
      <c r="B27" s="50" t="s">
        <v>44</v>
      </c>
      <c r="C27" s="51"/>
      <c r="D27" s="46"/>
      <c r="E27" s="46"/>
      <c r="F27" s="46"/>
      <c r="G27" s="46"/>
      <c r="H27" s="27"/>
      <c r="I27" s="46"/>
      <c r="J27" s="46"/>
      <c r="K27" s="46"/>
      <c r="L27" s="46"/>
      <c r="M27" s="27"/>
      <c r="N27" s="46"/>
      <c r="O27" s="46"/>
      <c r="P27" s="46"/>
      <c r="Q27" s="46"/>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row>
    <row r="28" spans="1:193" ht="14.85" customHeight="1" x14ac:dyDescent="0.2">
      <c r="A28" s="27"/>
      <c r="B28" s="44" t="s">
        <v>45</v>
      </c>
      <c r="C28" s="45"/>
      <c r="D28" s="47">
        <f>D29+D30+D31</f>
        <v>0</v>
      </c>
      <c r="E28" s="47">
        <f>E29+E30+E31</f>
        <v>0</v>
      </c>
      <c r="F28" s="47">
        <f>F29+F30+F31</f>
        <v>0</v>
      </c>
      <c r="G28" s="47">
        <f>G29+G30+G31</f>
        <v>0</v>
      </c>
      <c r="H28" s="27"/>
      <c r="I28" s="47">
        <f>I29+I30+I31</f>
        <v>0</v>
      </c>
      <c r="J28" s="47">
        <f>J29+J30+J31</f>
        <v>0</v>
      </c>
      <c r="K28" s="47">
        <f>K29+K30+K31</f>
        <v>0</v>
      </c>
      <c r="L28" s="47">
        <f>L29+L30+L31</f>
        <v>0</v>
      </c>
      <c r="M28" s="27"/>
      <c r="N28" s="47">
        <f>N29+N30+N31</f>
        <v>0</v>
      </c>
      <c r="O28" s="47">
        <f>O29+O30+O31</f>
        <v>0</v>
      </c>
      <c r="P28" s="47">
        <f>P29+P30+P31</f>
        <v>0</v>
      </c>
      <c r="Q28" s="47">
        <f>Q29+Q30+Q31</f>
        <v>0</v>
      </c>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row>
    <row r="29" spans="1:193" ht="14.85" customHeight="1" x14ac:dyDescent="0.2">
      <c r="A29" s="27"/>
      <c r="B29" s="48" t="s">
        <v>46</v>
      </c>
      <c r="C29" s="49"/>
      <c r="D29" s="46"/>
      <c r="E29" s="46"/>
      <c r="F29" s="46"/>
      <c r="G29" s="46"/>
      <c r="H29" s="27"/>
      <c r="I29" s="46"/>
      <c r="J29" s="46"/>
      <c r="K29" s="46"/>
      <c r="L29" s="46"/>
      <c r="M29" s="27"/>
      <c r="N29" s="46"/>
      <c r="O29" s="46"/>
      <c r="P29" s="46"/>
      <c r="Q29" s="46"/>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row>
    <row r="30" spans="1:193" ht="14.85" customHeight="1" x14ac:dyDescent="0.2">
      <c r="A30" s="27"/>
      <c r="B30" s="48" t="s">
        <v>47</v>
      </c>
      <c r="C30" s="49"/>
      <c r="D30" s="46"/>
      <c r="E30" s="46"/>
      <c r="F30" s="46"/>
      <c r="G30" s="46"/>
      <c r="H30" s="27"/>
      <c r="I30" s="46"/>
      <c r="J30" s="46"/>
      <c r="K30" s="46"/>
      <c r="L30" s="46"/>
      <c r="M30" s="27"/>
      <c r="N30" s="46"/>
      <c r="O30" s="46"/>
      <c r="P30" s="46"/>
      <c r="Q30" s="46"/>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row>
    <row r="31" spans="1:193" ht="14.85" customHeight="1" x14ac:dyDescent="0.2">
      <c r="A31" s="27"/>
      <c r="B31" s="52" t="s">
        <v>48</v>
      </c>
      <c r="C31" s="53"/>
      <c r="D31" s="46"/>
      <c r="E31" s="46"/>
      <c r="F31" s="46"/>
      <c r="G31" s="46"/>
      <c r="H31" s="27"/>
      <c r="I31" s="46"/>
      <c r="J31" s="46"/>
      <c r="K31" s="46"/>
      <c r="L31" s="46"/>
      <c r="M31" s="27"/>
      <c r="N31" s="46"/>
      <c r="O31" s="46"/>
      <c r="P31" s="46"/>
      <c r="Q31" s="46"/>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row>
    <row r="32" spans="1:193" ht="14.85" customHeight="1" x14ac:dyDescent="0.2">
      <c r="A32" s="27"/>
      <c r="B32" s="44" t="s">
        <v>49</v>
      </c>
      <c r="C32" s="45"/>
      <c r="D32" s="47">
        <f>D33+D34</f>
        <v>0</v>
      </c>
      <c r="E32" s="47">
        <f>E33+E34</f>
        <v>0</v>
      </c>
      <c r="F32" s="47">
        <f>F33+F34</f>
        <v>0</v>
      </c>
      <c r="G32" s="47">
        <f>G33+G34</f>
        <v>0</v>
      </c>
      <c r="H32" s="27"/>
      <c r="I32" s="47">
        <f>I33+I34</f>
        <v>0</v>
      </c>
      <c r="J32" s="47">
        <f>J33+J34</f>
        <v>0</v>
      </c>
      <c r="K32" s="47">
        <f>K33+K34</f>
        <v>0</v>
      </c>
      <c r="L32" s="47">
        <f>L33+L34</f>
        <v>0</v>
      </c>
      <c r="M32" s="27"/>
      <c r="N32" s="47">
        <f>N33+N34</f>
        <v>0</v>
      </c>
      <c r="O32" s="47">
        <f>O33+O34</f>
        <v>0</v>
      </c>
      <c r="P32" s="47">
        <f>P33+P34</f>
        <v>0</v>
      </c>
      <c r="Q32" s="47">
        <f>Q33+Q34</f>
        <v>0</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row>
    <row r="33" spans="1:193" ht="14.85" customHeight="1" x14ac:dyDescent="0.2">
      <c r="A33" s="27"/>
      <c r="B33" s="48" t="s">
        <v>33</v>
      </c>
      <c r="C33" s="49"/>
      <c r="D33" s="46"/>
      <c r="E33" s="46"/>
      <c r="F33" s="46"/>
      <c r="G33" s="46"/>
      <c r="H33" s="27"/>
      <c r="I33" s="46"/>
      <c r="J33" s="46"/>
      <c r="K33" s="46"/>
      <c r="L33" s="46"/>
      <c r="M33" s="27"/>
      <c r="N33" s="46"/>
      <c r="O33" s="46"/>
      <c r="P33" s="46"/>
      <c r="Q33" s="46"/>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row>
    <row r="34" spans="1:193" ht="14.85" customHeight="1" x14ac:dyDescent="0.2">
      <c r="A34" s="27"/>
      <c r="B34" s="48" t="s">
        <v>50</v>
      </c>
      <c r="C34" s="49"/>
      <c r="D34" s="46"/>
      <c r="E34" s="46"/>
      <c r="F34" s="46"/>
      <c r="G34" s="46"/>
      <c r="H34" s="27"/>
      <c r="I34" s="46"/>
      <c r="J34" s="46"/>
      <c r="K34" s="46"/>
      <c r="L34" s="46"/>
      <c r="M34" s="27"/>
      <c r="N34" s="46"/>
      <c r="O34" s="46"/>
      <c r="P34" s="46"/>
      <c r="Q34" s="46"/>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row>
    <row r="35" spans="1:193" ht="14.85" customHeight="1" x14ac:dyDescent="0.2">
      <c r="A35" s="27"/>
      <c r="B35" s="44" t="s">
        <v>51</v>
      </c>
      <c r="C35" s="45"/>
      <c r="D35" s="47">
        <f>D12+D13-D14+D15-D18-D23-D28-D32</f>
        <v>0</v>
      </c>
      <c r="E35" s="47">
        <f>E12+E13-E14+E15-E18-E23-E28-E32</f>
        <v>0</v>
      </c>
      <c r="F35" s="47">
        <f>F12+F13-F14+F15-F18-F23-F28-F32</f>
        <v>0</v>
      </c>
      <c r="G35" s="47">
        <f>G12+G13-G14+G15-G18-G23-G28-G32</f>
        <v>0</v>
      </c>
      <c r="H35" s="27"/>
      <c r="I35" s="47">
        <f>I12+I13-I14+I15-I18-I23-I28-I32</f>
        <v>0</v>
      </c>
      <c r="J35" s="47">
        <f>J12+J13-J14+J15-J18-J23-J28-J32</f>
        <v>0</v>
      </c>
      <c r="K35" s="47">
        <f>K12+K13-K14+K15-K18-K23-K28-K32</f>
        <v>0</v>
      </c>
      <c r="L35" s="47">
        <f>L12+L13-L14+L15-L18-L23-L28-L32</f>
        <v>0</v>
      </c>
      <c r="M35" s="27"/>
      <c r="N35" s="47">
        <f>N12+N13-N14+N15-N18-N23-N28-N32</f>
        <v>0</v>
      </c>
      <c r="O35" s="47">
        <f>O12+O13-O14+O15-O18-O23-O28-O32</f>
        <v>0</v>
      </c>
      <c r="P35" s="47">
        <f>P12+P13-P14+P15-P18-P23-P28-P32</f>
        <v>0</v>
      </c>
      <c r="Q35" s="47">
        <f>Q12+Q13-Q14+Q15-Q18-Q23-Q28-Q32</f>
        <v>0</v>
      </c>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row>
    <row r="36" spans="1:193" ht="14.85" customHeight="1" x14ac:dyDescent="0.2">
      <c r="A36" s="27"/>
      <c r="B36" s="44" t="s">
        <v>52</v>
      </c>
      <c r="C36" s="45"/>
      <c r="D36" s="47">
        <f>SUM(D37:D40)-D41-D42-D43</f>
        <v>0</v>
      </c>
      <c r="E36" s="47">
        <f>SUM(E37:E40)-E41-E42-E43</f>
        <v>0</v>
      </c>
      <c r="F36" s="47">
        <f>SUM(F37:F40)-F41-F42-F43</f>
        <v>0</v>
      </c>
      <c r="G36" s="47">
        <f>SUM(G37:G40)-G41-G42-G43</f>
        <v>0</v>
      </c>
      <c r="H36" s="27"/>
      <c r="I36" s="47">
        <f>SUM(I37:I40)-I41-I42-I43</f>
        <v>0</v>
      </c>
      <c r="J36" s="47">
        <f>SUM(J37:J40)-J41-J42-J43</f>
        <v>0</v>
      </c>
      <c r="K36" s="47">
        <f>SUM(K37:K40)-K41-K42-K43</f>
        <v>0</v>
      </c>
      <c r="L36" s="47">
        <f>SUM(L37:L40)-L41-L42-L43</f>
        <v>0</v>
      </c>
      <c r="M36" s="27"/>
      <c r="N36" s="47">
        <f>SUM(N37:N40)-N41-N42-N43</f>
        <v>0</v>
      </c>
      <c r="O36" s="47">
        <f>SUM(O37:O40)-O41-O42-O43</f>
        <v>0</v>
      </c>
      <c r="P36" s="47">
        <f>SUM(P37:P40)-P41-P42-P43</f>
        <v>0</v>
      </c>
      <c r="Q36" s="47">
        <f>SUM(Q37:Q40)-Q41-Q42-Q43</f>
        <v>0</v>
      </c>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row>
    <row r="37" spans="1:193" ht="14.85" customHeight="1" x14ac:dyDescent="0.2">
      <c r="A37" s="27"/>
      <c r="B37" s="48" t="s">
        <v>53</v>
      </c>
      <c r="C37" s="49"/>
      <c r="D37" s="46"/>
      <c r="E37" s="46"/>
      <c r="F37" s="46"/>
      <c r="G37" s="46"/>
      <c r="H37" s="27"/>
      <c r="I37" s="46"/>
      <c r="J37" s="46"/>
      <c r="K37" s="46"/>
      <c r="L37" s="46"/>
      <c r="M37" s="27"/>
      <c r="N37" s="46"/>
      <c r="O37" s="46"/>
      <c r="P37" s="46"/>
      <c r="Q37" s="46"/>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row>
    <row r="38" spans="1:193" ht="14.85" customHeight="1" x14ac:dyDescent="0.2">
      <c r="A38" s="27"/>
      <c r="B38" s="48" t="s">
        <v>54</v>
      </c>
      <c r="C38" s="49"/>
      <c r="D38" s="46"/>
      <c r="E38" s="46"/>
      <c r="F38" s="46"/>
      <c r="G38" s="46"/>
      <c r="H38" s="27"/>
      <c r="I38" s="46"/>
      <c r="J38" s="46"/>
      <c r="K38" s="46"/>
      <c r="L38" s="46"/>
      <c r="M38" s="27"/>
      <c r="N38" s="46"/>
      <c r="O38" s="46"/>
      <c r="P38" s="46"/>
      <c r="Q38" s="46"/>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row>
    <row r="39" spans="1:193" ht="14.85" customHeight="1" x14ac:dyDescent="0.2">
      <c r="A39" s="27"/>
      <c r="B39" s="48" t="s">
        <v>55</v>
      </c>
      <c r="C39" s="49"/>
      <c r="D39" s="46"/>
      <c r="E39" s="46"/>
      <c r="F39" s="46"/>
      <c r="G39" s="46"/>
      <c r="H39" s="27"/>
      <c r="I39" s="46"/>
      <c r="J39" s="46"/>
      <c r="K39" s="46"/>
      <c r="L39" s="46"/>
      <c r="M39" s="27"/>
      <c r="N39" s="46"/>
      <c r="O39" s="46"/>
      <c r="P39" s="46"/>
      <c r="Q39" s="46"/>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row>
    <row r="40" spans="1:193" ht="14.85" customHeight="1" x14ac:dyDescent="0.2">
      <c r="A40" s="27"/>
      <c r="B40" s="52" t="s">
        <v>56</v>
      </c>
      <c r="C40" s="53"/>
      <c r="D40" s="46"/>
      <c r="E40" s="46"/>
      <c r="F40" s="46"/>
      <c r="G40" s="46"/>
      <c r="H40" s="27"/>
      <c r="I40" s="46"/>
      <c r="J40" s="46"/>
      <c r="K40" s="46"/>
      <c r="L40" s="46"/>
      <c r="M40" s="27"/>
      <c r="N40" s="46"/>
      <c r="O40" s="46"/>
      <c r="P40" s="46"/>
      <c r="Q40" s="46"/>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row>
    <row r="41" spans="1:193" x14ac:dyDescent="0.2">
      <c r="A41" s="27"/>
      <c r="B41" s="52" t="s">
        <v>57</v>
      </c>
      <c r="C41" s="53"/>
      <c r="D41" s="46"/>
      <c r="E41" s="46"/>
      <c r="F41" s="46"/>
      <c r="G41" s="46"/>
      <c r="H41" s="27"/>
      <c r="I41" s="46"/>
      <c r="J41" s="46"/>
      <c r="K41" s="46"/>
      <c r="L41" s="46"/>
      <c r="M41" s="27"/>
      <c r="N41" s="46"/>
      <c r="O41" s="46"/>
      <c r="P41" s="46"/>
      <c r="Q41" s="46"/>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row>
    <row r="42" spans="1:193" ht="14.85" customHeight="1" x14ac:dyDescent="0.2">
      <c r="A42" s="27"/>
      <c r="B42" s="48" t="s">
        <v>58</v>
      </c>
      <c r="C42" s="49"/>
      <c r="D42" s="46"/>
      <c r="E42" s="46"/>
      <c r="F42" s="46"/>
      <c r="G42" s="46"/>
      <c r="H42" s="27"/>
      <c r="I42" s="46"/>
      <c r="J42" s="46"/>
      <c r="K42" s="46"/>
      <c r="L42" s="46"/>
      <c r="M42" s="27"/>
      <c r="N42" s="46"/>
      <c r="O42" s="46"/>
      <c r="P42" s="46"/>
      <c r="Q42" s="46"/>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row>
    <row r="43" spans="1:193" ht="14.85" customHeight="1" x14ac:dyDescent="0.2">
      <c r="A43" s="27"/>
      <c r="B43" s="48" t="s">
        <v>59</v>
      </c>
      <c r="C43" s="49"/>
      <c r="D43" s="46"/>
      <c r="E43" s="46"/>
      <c r="F43" s="46"/>
      <c r="G43" s="46"/>
      <c r="H43" s="27"/>
      <c r="I43" s="46"/>
      <c r="J43" s="46"/>
      <c r="K43" s="46"/>
      <c r="L43" s="46"/>
      <c r="M43" s="27"/>
      <c r="N43" s="46"/>
      <c r="O43" s="46"/>
      <c r="P43" s="46"/>
      <c r="Q43" s="46"/>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row>
    <row r="44" spans="1:193" ht="14.85" customHeight="1" x14ac:dyDescent="0.2">
      <c r="A44" s="27"/>
      <c r="B44" s="44" t="s">
        <v>60</v>
      </c>
      <c r="C44" s="45"/>
      <c r="D44" s="47">
        <f>D35+D36</f>
        <v>0</v>
      </c>
      <c r="E44" s="47">
        <f>E35+E36</f>
        <v>0</v>
      </c>
      <c r="F44" s="47">
        <f>F35+F36</f>
        <v>0</v>
      </c>
      <c r="G44" s="47">
        <f>G35+G36</f>
        <v>0</v>
      </c>
      <c r="H44" s="27"/>
      <c r="I44" s="47">
        <f>I35+I36</f>
        <v>0</v>
      </c>
      <c r="J44" s="47">
        <f>J35+J36</f>
        <v>0</v>
      </c>
      <c r="K44" s="47">
        <f>K35+K36</f>
        <v>0</v>
      </c>
      <c r="L44" s="47">
        <f>L35+L36</f>
        <v>0</v>
      </c>
      <c r="M44" s="27"/>
      <c r="N44" s="47">
        <f>N35+N36</f>
        <v>0</v>
      </c>
      <c r="O44" s="47">
        <f>O35+O36</f>
        <v>0</v>
      </c>
      <c r="P44" s="47">
        <f>P35+P36</f>
        <v>0</v>
      </c>
      <c r="Q44" s="47">
        <f>Q35+Q36</f>
        <v>0</v>
      </c>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row>
    <row r="45" spans="1:193" ht="14.85" customHeight="1" x14ac:dyDescent="0.2">
      <c r="A45" s="27"/>
      <c r="B45" s="44" t="s">
        <v>61</v>
      </c>
      <c r="C45" s="45"/>
      <c r="D45" s="47">
        <f>D46-D47</f>
        <v>0</v>
      </c>
      <c r="E45" s="47">
        <f>E46-E47</f>
        <v>0</v>
      </c>
      <c r="F45" s="47">
        <f>F46-F47</f>
        <v>0</v>
      </c>
      <c r="G45" s="47">
        <f>G46-G47</f>
        <v>0</v>
      </c>
      <c r="H45" s="27"/>
      <c r="I45" s="47">
        <f>I46-I47</f>
        <v>0</v>
      </c>
      <c r="J45" s="47">
        <f>J46-J47</f>
        <v>0</v>
      </c>
      <c r="K45" s="47">
        <f>K46-K47</f>
        <v>0</v>
      </c>
      <c r="L45" s="47">
        <f>L46-L47</f>
        <v>0</v>
      </c>
      <c r="M45" s="27"/>
      <c r="N45" s="47">
        <f>N46-N47</f>
        <v>0</v>
      </c>
      <c r="O45" s="47">
        <f>O46-O47</f>
        <v>0</v>
      </c>
      <c r="P45" s="47">
        <f>P46-P47</f>
        <v>0</v>
      </c>
      <c r="Q45" s="47">
        <f>Q46-Q47</f>
        <v>0</v>
      </c>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row>
    <row r="46" spans="1:193" ht="14.85" customHeight="1" x14ac:dyDescent="0.2">
      <c r="A46" s="27"/>
      <c r="B46" s="48" t="s">
        <v>62</v>
      </c>
      <c r="C46" s="49"/>
      <c r="D46" s="46"/>
      <c r="E46" s="46"/>
      <c r="F46" s="46"/>
      <c r="G46" s="46"/>
      <c r="H46" s="27"/>
      <c r="I46" s="46"/>
      <c r="J46" s="46"/>
      <c r="K46" s="46"/>
      <c r="L46" s="46"/>
      <c r="M46" s="27"/>
      <c r="N46" s="46"/>
      <c r="O46" s="46"/>
      <c r="P46" s="46"/>
      <c r="Q46" s="46"/>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row>
    <row r="47" spans="1:193" ht="14.85" customHeight="1" x14ac:dyDescent="0.2">
      <c r="A47" s="27"/>
      <c r="B47" s="48" t="s">
        <v>63</v>
      </c>
      <c r="C47" s="49"/>
      <c r="D47" s="46"/>
      <c r="E47" s="46"/>
      <c r="F47" s="46"/>
      <c r="G47" s="46"/>
      <c r="H47" s="27"/>
      <c r="I47" s="46"/>
      <c r="J47" s="46"/>
      <c r="K47" s="46"/>
      <c r="L47" s="46"/>
      <c r="M47" s="27"/>
      <c r="N47" s="46"/>
      <c r="O47" s="46"/>
      <c r="P47" s="46"/>
      <c r="Q47" s="46"/>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row>
    <row r="48" spans="1:193" ht="14.85" customHeight="1" x14ac:dyDescent="0.2">
      <c r="A48" s="27"/>
      <c r="B48" s="44" t="s">
        <v>64</v>
      </c>
      <c r="C48" s="45"/>
      <c r="D48" s="47">
        <f>D44+D45</f>
        <v>0</v>
      </c>
      <c r="E48" s="47">
        <f>E44+E45</f>
        <v>0</v>
      </c>
      <c r="F48" s="47">
        <f>F44+F45</f>
        <v>0</v>
      </c>
      <c r="G48" s="47">
        <f>G44+G45</f>
        <v>0</v>
      </c>
      <c r="H48" s="27"/>
      <c r="I48" s="47">
        <f>I44+I45</f>
        <v>0</v>
      </c>
      <c r="J48" s="47">
        <f>J44+J45</f>
        <v>0</v>
      </c>
      <c r="K48" s="47">
        <f>K44+K45</f>
        <v>0</v>
      </c>
      <c r="L48" s="47">
        <f>L44+L45</f>
        <v>0</v>
      </c>
      <c r="M48" s="27"/>
      <c r="N48" s="47">
        <f>N44+N45</f>
        <v>0</v>
      </c>
      <c r="O48" s="47">
        <f>O44+O45</f>
        <v>0</v>
      </c>
      <c r="P48" s="47">
        <f>P44+P45</f>
        <v>0</v>
      </c>
      <c r="Q48" s="47">
        <f>Q44+Q45</f>
        <v>0</v>
      </c>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row>
    <row r="49" spans="1:193" ht="14.85" customHeight="1" x14ac:dyDescent="0.2">
      <c r="A49" s="27"/>
      <c r="B49" s="44" t="s">
        <v>65</v>
      </c>
      <c r="C49" s="45"/>
      <c r="D49" s="47">
        <f>D50+D51</f>
        <v>0</v>
      </c>
      <c r="E49" s="47">
        <f>E50+E51</f>
        <v>0</v>
      </c>
      <c r="F49" s="47">
        <f>F50+F51</f>
        <v>0</v>
      </c>
      <c r="G49" s="47">
        <f>G50+G51</f>
        <v>0</v>
      </c>
      <c r="H49" s="27"/>
      <c r="I49" s="47">
        <f>I50+I51</f>
        <v>0</v>
      </c>
      <c r="J49" s="47">
        <f>J50+J51</f>
        <v>0</v>
      </c>
      <c r="K49" s="47">
        <f>K50+K51</f>
        <v>0</v>
      </c>
      <c r="L49" s="47">
        <f>L50+L51</f>
        <v>0</v>
      </c>
      <c r="M49" s="27"/>
      <c r="N49" s="47">
        <f>N50+N51</f>
        <v>0</v>
      </c>
      <c r="O49" s="47">
        <f>O50+O51</f>
        <v>0</v>
      </c>
      <c r="P49" s="47">
        <f>P50+P51</f>
        <v>0</v>
      </c>
      <c r="Q49" s="47">
        <f>Q50+Q51</f>
        <v>0</v>
      </c>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row>
    <row r="50" spans="1:193" ht="14.85" customHeight="1" x14ac:dyDescent="0.2">
      <c r="A50" s="27"/>
      <c r="B50" s="48" t="s">
        <v>66</v>
      </c>
      <c r="C50" s="49"/>
      <c r="D50" s="46"/>
      <c r="E50" s="46"/>
      <c r="F50" s="46"/>
      <c r="G50" s="46"/>
      <c r="H50" s="27"/>
      <c r="I50" s="46"/>
      <c r="J50" s="46"/>
      <c r="K50" s="46"/>
      <c r="L50" s="46"/>
      <c r="M50" s="27"/>
      <c r="N50" s="46"/>
      <c r="O50" s="46"/>
      <c r="P50" s="46"/>
      <c r="Q50" s="46"/>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row>
    <row r="51" spans="1:193" ht="14.85" customHeight="1" x14ac:dyDescent="0.2">
      <c r="A51" s="27"/>
      <c r="B51" s="48" t="s">
        <v>67</v>
      </c>
      <c r="C51" s="49"/>
      <c r="D51" s="46"/>
      <c r="E51" s="46"/>
      <c r="F51" s="46"/>
      <c r="G51" s="46"/>
      <c r="H51" s="27"/>
      <c r="I51" s="46"/>
      <c r="J51" s="46"/>
      <c r="K51" s="46"/>
      <c r="L51" s="46"/>
      <c r="M51" s="27"/>
      <c r="N51" s="46"/>
      <c r="O51" s="46"/>
      <c r="P51" s="46"/>
      <c r="Q51" s="46"/>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row>
    <row r="52" spans="1:193" ht="14.85" customHeight="1" x14ac:dyDescent="0.2">
      <c r="A52" s="27"/>
      <c r="B52" s="44" t="s">
        <v>68</v>
      </c>
      <c r="C52" s="45"/>
      <c r="D52" s="46"/>
      <c r="E52" s="46"/>
      <c r="F52" s="46"/>
      <c r="G52" s="46"/>
      <c r="I52" s="46"/>
      <c r="J52" s="46"/>
      <c r="K52" s="46"/>
      <c r="L52" s="46"/>
      <c r="N52" s="46"/>
      <c r="O52" s="46"/>
      <c r="P52" s="46"/>
      <c r="Q52" s="46"/>
    </row>
    <row r="53" spans="1:193" ht="14.85" customHeight="1" x14ac:dyDescent="0.2">
      <c r="A53" s="27"/>
      <c r="B53" s="44" t="s">
        <v>69</v>
      </c>
      <c r="C53" s="45"/>
      <c r="D53" s="46"/>
      <c r="E53" s="46"/>
      <c r="F53" s="46"/>
      <c r="G53" s="46"/>
      <c r="I53" s="46"/>
      <c r="J53" s="46"/>
      <c r="K53" s="46"/>
      <c r="L53" s="46"/>
      <c r="N53" s="46"/>
      <c r="O53" s="46"/>
      <c r="P53" s="46"/>
      <c r="Q53" s="46"/>
    </row>
    <row r="54" spans="1:193" ht="14.85" customHeight="1" x14ac:dyDescent="0.2">
      <c r="A54" s="27"/>
      <c r="B54" s="44" t="s">
        <v>70</v>
      </c>
      <c r="C54" s="45"/>
      <c r="D54" s="47">
        <f>D48+D49-D52-D53</f>
        <v>0</v>
      </c>
      <c r="E54" s="47">
        <f>E48+E49-E52-E53</f>
        <v>0</v>
      </c>
      <c r="F54" s="47">
        <f>F48+F49-F52-F53</f>
        <v>0</v>
      </c>
      <c r="G54" s="47">
        <f>G48+G49-G52-G53</f>
        <v>0</v>
      </c>
      <c r="I54" s="47">
        <f>I48+I49-I52-I53</f>
        <v>0</v>
      </c>
      <c r="J54" s="47">
        <f>J48+J49-J52-J53</f>
        <v>0</v>
      </c>
      <c r="K54" s="47">
        <f>K48+K49-K52-K53</f>
        <v>0</v>
      </c>
      <c r="L54" s="47">
        <f>L48+L49-L52-L53</f>
        <v>0</v>
      </c>
      <c r="N54" s="47">
        <f>N48+N49-N52-N53</f>
        <v>0</v>
      </c>
      <c r="O54" s="47">
        <f>O48+O49-O52-O53</f>
        <v>0</v>
      </c>
      <c r="P54" s="47">
        <f>P48+P49-P52-P53</f>
        <v>0</v>
      </c>
      <c r="Q54" s="47">
        <f>Q48+Q49-Q52-Q53</f>
        <v>0</v>
      </c>
    </row>
    <row r="55" spans="1:193" ht="14.85" customHeight="1" x14ac:dyDescent="0.2"/>
    <row r="56" spans="1:193" ht="6.75" customHeight="1" x14ac:dyDescent="0.2">
      <c r="A56" s="37"/>
      <c r="B56" s="37"/>
      <c r="C56" s="37"/>
      <c r="D56" s="38"/>
      <c r="E56" s="38"/>
      <c r="F56" s="38"/>
      <c r="G56" s="38"/>
      <c r="H56" s="38"/>
      <c r="I56" s="38"/>
      <c r="J56" s="38"/>
      <c r="K56" s="38"/>
      <c r="L56" s="38"/>
      <c r="M56" s="38"/>
      <c r="N56" s="38"/>
      <c r="O56" s="38"/>
      <c r="P56" s="38"/>
      <c r="Q56" s="38"/>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F453-985A-4E66-A809-96A69E9DB3B7}">
  <sheetPr>
    <tabColor theme="3" tint="0.89999084444715716"/>
    <pageSetUpPr fitToPage="1"/>
  </sheetPr>
  <dimension ref="A1:GL86"/>
  <sheetViews>
    <sheetView showGridLines="0" zoomScale="77" zoomScaleNormal="130" workbookViewId="0">
      <selection activeCell="D5" sqref="D5"/>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row>
    <row r="2" spans="1:194" ht="14.85" customHeight="1" x14ac:dyDescent="0.2">
      <c r="B2" s="14" t="s">
        <v>16</v>
      </c>
      <c r="C2" s="16"/>
      <c r="D2" s="17"/>
      <c r="E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row>
    <row r="3" spans="1:194" ht="14.85" customHeight="1" x14ac:dyDescent="0.2">
      <c r="B3" s="14"/>
      <c r="C3" s="16"/>
      <c r="D3" s="17"/>
      <c r="E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row>
    <row r="4" spans="1:194" ht="14.85" customHeight="1" x14ac:dyDescent="0.25">
      <c r="B4" s="18" t="s">
        <v>71</v>
      </c>
      <c r="C4" s="12"/>
      <c r="D4" s="13"/>
      <c r="E4" s="13"/>
      <c r="G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row>
    <row r="5" spans="1:194" ht="24" customHeight="1" x14ac:dyDescent="0.2">
      <c r="B5" s="19"/>
      <c r="C5" s="54"/>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row>
    <row r="6" spans="1:194" ht="19.5" customHeight="1" x14ac:dyDescent="0.2">
      <c r="B6" s="55"/>
      <c r="C6" s="22"/>
      <c r="E6" s="21"/>
      <c r="F6" s="21"/>
      <c r="G6" s="21"/>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4" x14ac:dyDescent="0.2">
      <c r="B7" s="56" t="s">
        <v>17</v>
      </c>
      <c r="C7" s="21" t="s">
        <v>243</v>
      </c>
      <c r="E7" s="21"/>
      <c r="F7" s="21"/>
      <c r="G7" s="21"/>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row>
    <row r="8" spans="1:194"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row>
    <row r="9" spans="1:194"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ht="14.85" customHeight="1" thickBot="1" x14ac:dyDescent="0.25">
      <c r="A10" s="19"/>
      <c r="B10" s="19"/>
      <c r="D10" s="456" t="s">
        <v>23</v>
      </c>
      <c r="E10" s="457"/>
      <c r="F10" s="457"/>
      <c r="G10" s="458"/>
      <c r="H10" s="40"/>
      <c r="I10" s="456" t="s">
        <v>24</v>
      </c>
      <c r="J10" s="457"/>
      <c r="K10" s="457"/>
      <c r="L10" s="458"/>
      <c r="M10" s="40"/>
      <c r="N10" s="456" t="s">
        <v>25</v>
      </c>
      <c r="O10" s="457"/>
      <c r="P10" s="457"/>
      <c r="Q10" s="458"/>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row>
    <row r="11" spans="1:194" ht="14.85" customHeight="1" x14ac:dyDescent="0.2">
      <c r="A11" s="19"/>
      <c r="B11" s="19" t="s">
        <v>72</v>
      </c>
      <c r="D11" s="41">
        <v>2025</v>
      </c>
      <c r="E11" s="41" t="s">
        <v>26</v>
      </c>
      <c r="F11" s="41" t="s">
        <v>27</v>
      </c>
      <c r="G11" s="41" t="s">
        <v>28</v>
      </c>
      <c r="H11" s="42"/>
      <c r="I11" s="41">
        <v>2025</v>
      </c>
      <c r="J11" s="41" t="s">
        <v>26</v>
      </c>
      <c r="K11" s="41" t="s">
        <v>27</v>
      </c>
      <c r="L11" s="41" t="s">
        <v>28</v>
      </c>
      <c r="M11" s="43"/>
      <c r="N11" s="41">
        <v>2025</v>
      </c>
      <c r="O11" s="41" t="s">
        <v>26</v>
      </c>
      <c r="P11" s="41" t="s">
        <v>27</v>
      </c>
      <c r="Q11" s="41" t="s">
        <v>28</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row>
    <row r="12" spans="1:194" ht="14.85" customHeight="1" x14ac:dyDescent="0.2">
      <c r="A12" s="28"/>
      <c r="B12" s="44" t="s">
        <v>73</v>
      </c>
      <c r="C12" s="45"/>
      <c r="D12" s="57">
        <f>D13+D19+D25</f>
        <v>0</v>
      </c>
      <c r="E12" s="57">
        <f>E13+E19+E25</f>
        <v>0</v>
      </c>
      <c r="F12" s="57">
        <f>F13+F19+F25</f>
        <v>0</v>
      </c>
      <c r="G12" s="57">
        <f>G13+G19+G25</f>
        <v>0</v>
      </c>
      <c r="H12" s="58"/>
      <c r="I12" s="57">
        <f>I13+I19+I25</f>
        <v>0</v>
      </c>
      <c r="J12" s="57">
        <f>J13+J19+J25</f>
        <v>0</v>
      </c>
      <c r="K12" s="57">
        <f>K13+K19+K25</f>
        <v>0</v>
      </c>
      <c r="L12" s="57">
        <f>L13+L19+L25</f>
        <v>0</v>
      </c>
      <c r="M12" s="58"/>
      <c r="N12" s="57">
        <f>N13+N19+N25</f>
        <v>0</v>
      </c>
      <c r="O12" s="57">
        <f>O13+O19+O25</f>
        <v>0</v>
      </c>
      <c r="P12" s="57">
        <f>P13+P19+P25</f>
        <v>0</v>
      </c>
      <c r="Q12" s="57">
        <f>Q13+Q19+Q25</f>
        <v>0</v>
      </c>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row>
    <row r="13" spans="1:194" ht="14.85" customHeight="1" x14ac:dyDescent="0.2">
      <c r="A13" s="28"/>
      <c r="B13" s="59" t="s">
        <v>74</v>
      </c>
      <c r="C13" s="45"/>
      <c r="D13" s="57">
        <f>SUM(D14:D18)</f>
        <v>0</v>
      </c>
      <c r="E13" s="57">
        <f>SUM(E14:E18)</f>
        <v>0</v>
      </c>
      <c r="F13" s="57">
        <f>SUM(F14:F18)</f>
        <v>0</v>
      </c>
      <c r="G13" s="57">
        <f>SUM(G14:G18)</f>
        <v>0</v>
      </c>
      <c r="H13" s="58"/>
      <c r="I13" s="57">
        <f>SUM(I14:I18)</f>
        <v>0</v>
      </c>
      <c r="J13" s="57">
        <f>SUM(J14:J18)</f>
        <v>0</v>
      </c>
      <c r="K13" s="57">
        <f>SUM(K14:K18)</f>
        <v>0</v>
      </c>
      <c r="L13" s="57">
        <f>SUM(L14:L18)</f>
        <v>0</v>
      </c>
      <c r="M13" s="58"/>
      <c r="N13" s="57">
        <f>SUM(N14:N18)</f>
        <v>0</v>
      </c>
      <c r="O13" s="57">
        <f>SUM(O14:O18)</f>
        <v>0</v>
      </c>
      <c r="P13" s="57">
        <f>SUM(P14:P18)</f>
        <v>0</v>
      </c>
      <c r="Q13" s="57">
        <f>SUM(Q14:Q18)</f>
        <v>0</v>
      </c>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row>
    <row r="14" spans="1:194" ht="14.85" customHeight="1" x14ac:dyDescent="0.2">
      <c r="A14" s="28"/>
      <c r="B14" s="48" t="s">
        <v>75</v>
      </c>
      <c r="C14" s="45"/>
      <c r="D14" s="60"/>
      <c r="E14" s="60"/>
      <c r="F14" s="60"/>
      <c r="G14" s="60"/>
      <c r="H14" s="58"/>
      <c r="I14" s="60"/>
      <c r="J14" s="60"/>
      <c r="K14" s="60"/>
      <c r="L14" s="60"/>
      <c r="M14" s="58"/>
      <c r="N14" s="60"/>
      <c r="O14" s="60"/>
      <c r="P14" s="60"/>
      <c r="Q14" s="60"/>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row>
    <row r="15" spans="1:194" ht="14.85" customHeight="1" x14ac:dyDescent="0.2">
      <c r="A15" s="28"/>
      <c r="B15" s="48" t="s">
        <v>76</v>
      </c>
      <c r="C15" s="45"/>
      <c r="D15" s="60"/>
      <c r="E15" s="60"/>
      <c r="F15" s="60"/>
      <c r="G15" s="60"/>
      <c r="H15" s="58"/>
      <c r="I15" s="60"/>
      <c r="J15" s="60"/>
      <c r="K15" s="60"/>
      <c r="L15" s="60"/>
      <c r="M15" s="58"/>
      <c r="N15" s="60"/>
      <c r="O15" s="60"/>
      <c r="P15" s="60"/>
      <c r="Q15" s="60"/>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row>
    <row r="16" spans="1:194" ht="14.85" customHeight="1" x14ac:dyDescent="0.2">
      <c r="A16" s="28"/>
      <c r="B16" s="48" t="s">
        <v>77</v>
      </c>
      <c r="C16" s="45"/>
      <c r="D16" s="60"/>
      <c r="E16" s="60"/>
      <c r="F16" s="60"/>
      <c r="G16" s="60"/>
      <c r="H16" s="58"/>
      <c r="I16" s="60"/>
      <c r="J16" s="60"/>
      <c r="K16" s="60"/>
      <c r="L16" s="60"/>
      <c r="M16" s="58"/>
      <c r="N16" s="60"/>
      <c r="O16" s="60"/>
      <c r="P16" s="60"/>
      <c r="Q16" s="60"/>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row>
    <row r="17" spans="1:194" ht="14.85" customHeight="1" x14ac:dyDescent="0.2">
      <c r="A17" s="28"/>
      <c r="B17" s="48" t="s">
        <v>78</v>
      </c>
      <c r="C17" s="45"/>
      <c r="D17" s="60"/>
      <c r="E17" s="60"/>
      <c r="F17" s="60"/>
      <c r="G17" s="60"/>
      <c r="H17" s="58"/>
      <c r="I17" s="60"/>
      <c r="J17" s="60"/>
      <c r="K17" s="60"/>
      <c r="L17" s="60"/>
      <c r="M17" s="58"/>
      <c r="N17" s="60"/>
      <c r="O17" s="60"/>
      <c r="P17" s="60"/>
      <c r="Q17" s="60"/>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row>
    <row r="18" spans="1:194" ht="14.85" customHeight="1" x14ac:dyDescent="0.2">
      <c r="A18" s="28"/>
      <c r="B18" s="48" t="s">
        <v>79</v>
      </c>
      <c r="C18" s="45"/>
      <c r="D18" s="60"/>
      <c r="E18" s="60"/>
      <c r="F18" s="60"/>
      <c r="G18" s="60"/>
      <c r="H18" s="58"/>
      <c r="I18" s="60"/>
      <c r="J18" s="60"/>
      <c r="K18" s="60"/>
      <c r="L18" s="60"/>
      <c r="M18" s="58"/>
      <c r="N18" s="60"/>
      <c r="O18" s="60"/>
      <c r="P18" s="60"/>
      <c r="Q18" s="60"/>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row>
    <row r="19" spans="1:194" ht="14.85" customHeight="1" x14ac:dyDescent="0.2">
      <c r="A19" s="28"/>
      <c r="B19" s="59" t="s">
        <v>80</v>
      </c>
      <c r="C19" s="45"/>
      <c r="D19" s="57">
        <f>SUM(D20:D24)</f>
        <v>0</v>
      </c>
      <c r="E19" s="57">
        <f>SUM(E20:E24)</f>
        <v>0</v>
      </c>
      <c r="F19" s="57">
        <f>SUM(F20:F24)</f>
        <v>0</v>
      </c>
      <c r="G19" s="57">
        <f>SUM(G20:G24)</f>
        <v>0</v>
      </c>
      <c r="H19" s="58"/>
      <c r="I19" s="57">
        <f>SUM(I20:I24)</f>
        <v>0</v>
      </c>
      <c r="J19" s="57">
        <f>SUM(J20:J24)</f>
        <v>0</v>
      </c>
      <c r="K19" s="57">
        <f>SUM(K20:K24)</f>
        <v>0</v>
      </c>
      <c r="L19" s="57">
        <f>SUM(L20:L24)</f>
        <v>0</v>
      </c>
      <c r="M19" s="58"/>
      <c r="N19" s="57">
        <f>SUM(N20:N24)</f>
        <v>0</v>
      </c>
      <c r="O19" s="57">
        <f>SUM(O20:O24)</f>
        <v>0</v>
      </c>
      <c r="P19" s="57">
        <f>SUM(P20:P24)</f>
        <v>0</v>
      </c>
      <c r="Q19" s="57">
        <f>SUM(Q20:Q24)</f>
        <v>0</v>
      </c>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row>
    <row r="20" spans="1:194" ht="14.85" customHeight="1" x14ac:dyDescent="0.2">
      <c r="A20" s="28"/>
      <c r="B20" s="48" t="s">
        <v>81</v>
      </c>
      <c r="C20" s="45"/>
      <c r="D20" s="60"/>
      <c r="E20" s="60"/>
      <c r="F20" s="60"/>
      <c r="G20" s="60"/>
      <c r="H20" s="58"/>
      <c r="I20" s="60"/>
      <c r="J20" s="60"/>
      <c r="K20" s="60"/>
      <c r="L20" s="60"/>
      <c r="M20" s="58"/>
      <c r="N20" s="60"/>
      <c r="O20" s="60"/>
      <c r="P20" s="60"/>
      <c r="Q20" s="60"/>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row>
    <row r="21" spans="1:194" ht="14.85" customHeight="1" x14ac:dyDescent="0.2">
      <c r="A21" s="28"/>
      <c r="B21" s="48" t="s">
        <v>82</v>
      </c>
      <c r="C21" s="45"/>
      <c r="D21" s="60"/>
      <c r="E21" s="60"/>
      <c r="F21" s="60"/>
      <c r="G21" s="60"/>
      <c r="H21" s="58"/>
      <c r="I21" s="60"/>
      <c r="J21" s="60"/>
      <c r="K21" s="60"/>
      <c r="L21" s="60"/>
      <c r="M21" s="58"/>
      <c r="N21" s="60"/>
      <c r="O21" s="60"/>
      <c r="P21" s="60"/>
      <c r="Q21" s="60"/>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row>
    <row r="22" spans="1:194" ht="14.85" customHeight="1" x14ac:dyDescent="0.2">
      <c r="A22" s="28"/>
      <c r="B22" s="48" t="s">
        <v>83</v>
      </c>
      <c r="C22" s="45"/>
      <c r="D22" s="60"/>
      <c r="E22" s="60"/>
      <c r="F22" s="60"/>
      <c r="G22" s="60"/>
      <c r="H22" s="58"/>
      <c r="I22" s="60"/>
      <c r="J22" s="60"/>
      <c r="K22" s="60"/>
      <c r="L22" s="60"/>
      <c r="M22" s="58"/>
      <c r="N22" s="60"/>
      <c r="O22" s="60"/>
      <c r="P22" s="60"/>
      <c r="Q22" s="60"/>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row>
    <row r="23" spans="1:194" ht="14.85" customHeight="1" x14ac:dyDescent="0.2">
      <c r="A23" s="28"/>
      <c r="B23" s="48" t="s">
        <v>84</v>
      </c>
      <c r="C23" s="45"/>
      <c r="D23" s="60"/>
      <c r="E23" s="60"/>
      <c r="F23" s="60"/>
      <c r="G23" s="60"/>
      <c r="H23" s="58"/>
      <c r="I23" s="60"/>
      <c r="J23" s="60"/>
      <c r="K23" s="60"/>
      <c r="L23" s="60"/>
      <c r="M23" s="58"/>
      <c r="N23" s="60"/>
      <c r="O23" s="60"/>
      <c r="P23" s="60"/>
      <c r="Q23" s="60"/>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row>
    <row r="24" spans="1:194" ht="14.85" customHeight="1" x14ac:dyDescent="0.2">
      <c r="A24" s="28"/>
      <c r="B24" s="48" t="s">
        <v>85</v>
      </c>
      <c r="C24" s="45"/>
      <c r="D24" s="60"/>
      <c r="E24" s="60"/>
      <c r="F24" s="60"/>
      <c r="G24" s="60"/>
      <c r="H24" s="58"/>
      <c r="I24" s="60"/>
      <c r="J24" s="60"/>
      <c r="K24" s="60"/>
      <c r="L24" s="60"/>
      <c r="M24" s="58"/>
      <c r="N24" s="60"/>
      <c r="O24" s="60"/>
      <c r="P24" s="60"/>
      <c r="Q24" s="60"/>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row>
    <row r="25" spans="1:194" ht="14.85" customHeight="1" x14ac:dyDescent="0.2">
      <c r="A25" s="28"/>
      <c r="B25" s="59" t="s">
        <v>86</v>
      </c>
      <c r="C25" s="45"/>
      <c r="D25" s="57">
        <f>SUM(D26:D31)</f>
        <v>0</v>
      </c>
      <c r="E25" s="57">
        <f>SUM(E26:E31)</f>
        <v>0</v>
      </c>
      <c r="F25" s="57">
        <f>SUM(F26:F31)</f>
        <v>0</v>
      </c>
      <c r="G25" s="57">
        <f>SUM(G26:G31)</f>
        <v>0</v>
      </c>
      <c r="H25" s="58"/>
      <c r="I25" s="57">
        <f>SUM(I26:I31)</f>
        <v>0</v>
      </c>
      <c r="J25" s="57">
        <f>SUM(J26:J31)</f>
        <v>0</v>
      </c>
      <c r="K25" s="57">
        <f>SUM(K26:K31)</f>
        <v>0</v>
      </c>
      <c r="L25" s="57">
        <f>SUM(L26:L31)</f>
        <v>0</v>
      </c>
      <c r="M25" s="58"/>
      <c r="N25" s="57">
        <f>SUM(N26:N31)</f>
        <v>0</v>
      </c>
      <c r="O25" s="57">
        <f>SUM(O26:O31)</f>
        <v>0</v>
      </c>
      <c r="P25" s="57">
        <f>SUM(P26:P31)</f>
        <v>0</v>
      </c>
      <c r="Q25" s="57">
        <f>SUM(Q26:Q31)</f>
        <v>0</v>
      </c>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row>
    <row r="26" spans="1:194" ht="14.85" customHeight="1" x14ac:dyDescent="0.2">
      <c r="A26" s="28"/>
      <c r="B26" s="48" t="s">
        <v>87</v>
      </c>
      <c r="C26" s="45"/>
      <c r="D26" s="60"/>
      <c r="E26" s="60"/>
      <c r="F26" s="60"/>
      <c r="G26" s="60"/>
      <c r="H26" s="58"/>
      <c r="I26" s="60"/>
      <c r="J26" s="60"/>
      <c r="K26" s="60"/>
      <c r="L26" s="60"/>
      <c r="M26" s="58"/>
      <c r="N26" s="60"/>
      <c r="O26" s="60"/>
      <c r="P26" s="60"/>
      <c r="Q26" s="60"/>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row>
    <row r="27" spans="1:194" ht="14.85" customHeight="1" x14ac:dyDescent="0.2">
      <c r="A27" s="28"/>
      <c r="B27" s="48" t="s">
        <v>88</v>
      </c>
      <c r="C27" s="45"/>
      <c r="D27" s="60"/>
      <c r="E27" s="60"/>
      <c r="F27" s="60"/>
      <c r="G27" s="60"/>
      <c r="H27" s="58"/>
      <c r="I27" s="60"/>
      <c r="J27" s="60"/>
      <c r="K27" s="60"/>
      <c r="L27" s="60"/>
      <c r="M27" s="58"/>
      <c r="N27" s="60"/>
      <c r="O27" s="60"/>
      <c r="P27" s="60"/>
      <c r="Q27" s="60"/>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row>
    <row r="28" spans="1:194" ht="14.85" customHeight="1" x14ac:dyDescent="0.2">
      <c r="A28" s="28"/>
      <c r="B28" s="52" t="s">
        <v>89</v>
      </c>
      <c r="C28" s="61"/>
      <c r="D28" s="60"/>
      <c r="E28" s="60"/>
      <c r="F28" s="60"/>
      <c r="G28" s="60"/>
      <c r="H28" s="58"/>
      <c r="I28" s="60"/>
      <c r="J28" s="60"/>
      <c r="K28" s="60"/>
      <c r="L28" s="60"/>
      <c r="M28" s="58"/>
      <c r="N28" s="60"/>
      <c r="O28" s="60"/>
      <c r="P28" s="60"/>
      <c r="Q28" s="60"/>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row>
    <row r="29" spans="1:194" ht="14.85" customHeight="1" x14ac:dyDescent="0.2">
      <c r="A29" s="28"/>
      <c r="B29" s="48" t="s">
        <v>90</v>
      </c>
      <c r="C29" s="45"/>
      <c r="D29" s="60"/>
      <c r="E29" s="60"/>
      <c r="F29" s="60"/>
      <c r="G29" s="60"/>
      <c r="H29" s="58"/>
      <c r="I29" s="60"/>
      <c r="J29" s="60"/>
      <c r="K29" s="60"/>
      <c r="L29" s="60"/>
      <c r="M29" s="58"/>
      <c r="N29" s="60"/>
      <c r="O29" s="60"/>
      <c r="P29" s="60"/>
      <c r="Q29" s="60"/>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row>
    <row r="30" spans="1:194" ht="14.85" customHeight="1" x14ac:dyDescent="0.2">
      <c r="A30" s="28"/>
      <c r="B30" s="48" t="s">
        <v>91</v>
      </c>
      <c r="C30" s="45"/>
      <c r="D30" s="60"/>
      <c r="E30" s="60"/>
      <c r="F30" s="60"/>
      <c r="G30" s="60"/>
      <c r="H30" s="58"/>
      <c r="I30" s="60"/>
      <c r="J30" s="60"/>
      <c r="K30" s="60"/>
      <c r="L30" s="60"/>
      <c r="M30" s="58"/>
      <c r="N30" s="60"/>
      <c r="O30" s="60"/>
      <c r="P30" s="60"/>
      <c r="Q30" s="60"/>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row>
    <row r="31" spans="1:194" ht="14.85" customHeight="1" x14ac:dyDescent="0.2">
      <c r="A31" s="28"/>
      <c r="B31" s="48" t="s">
        <v>92</v>
      </c>
      <c r="C31" s="45"/>
      <c r="D31" s="60"/>
      <c r="E31" s="60"/>
      <c r="F31" s="60"/>
      <c r="G31" s="60"/>
      <c r="H31" s="58"/>
      <c r="I31" s="60"/>
      <c r="J31" s="60"/>
      <c r="K31" s="60"/>
      <c r="L31" s="60"/>
      <c r="M31" s="58"/>
      <c r="N31" s="60"/>
      <c r="O31" s="60"/>
      <c r="P31" s="60"/>
      <c r="Q31" s="60"/>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row>
    <row r="32" spans="1:194" ht="14.85" customHeight="1" x14ac:dyDescent="0.2">
      <c r="A32" s="28"/>
      <c r="B32" s="44" t="s">
        <v>93</v>
      </c>
      <c r="C32" s="45"/>
      <c r="D32" s="57">
        <f>D33+D39+D47+D51</f>
        <v>0</v>
      </c>
      <c r="E32" s="57">
        <f>E33+E39+E47+E51</f>
        <v>0</v>
      </c>
      <c r="F32" s="57">
        <f>F33+F39+F47+F51</f>
        <v>0</v>
      </c>
      <c r="G32" s="57">
        <f>G33+G39+G47+G51</f>
        <v>0</v>
      </c>
      <c r="H32" s="58"/>
      <c r="I32" s="57">
        <f>I33+I39+I47+I51</f>
        <v>0</v>
      </c>
      <c r="J32" s="57">
        <f>J33+J39+J47+J51</f>
        <v>0</v>
      </c>
      <c r="K32" s="57">
        <f>K33+K39+K47+K51</f>
        <v>0</v>
      </c>
      <c r="L32" s="57">
        <f>L33+L39+L47+L51</f>
        <v>0</v>
      </c>
      <c r="M32" s="58"/>
      <c r="N32" s="57">
        <f>N33+N39+N47+N51</f>
        <v>0</v>
      </c>
      <c r="O32" s="57">
        <f>O33+O39+O47+O51</f>
        <v>0</v>
      </c>
      <c r="P32" s="57">
        <f>P33+P39+P47+P51</f>
        <v>0</v>
      </c>
      <c r="Q32" s="57">
        <f>Q33+Q39+Q47+Q51</f>
        <v>0</v>
      </c>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row>
    <row r="33" spans="1:194" ht="14.85" customHeight="1" x14ac:dyDescent="0.2">
      <c r="A33" s="28"/>
      <c r="B33" s="59" t="s">
        <v>94</v>
      </c>
      <c r="C33" s="45"/>
      <c r="D33" s="57">
        <f>SUM(D34:D38)</f>
        <v>0</v>
      </c>
      <c r="E33" s="57">
        <f>SUM(E34:E38)</f>
        <v>0</v>
      </c>
      <c r="F33" s="57">
        <f>SUM(F34:F38)</f>
        <v>0</v>
      </c>
      <c r="G33" s="57">
        <f>SUM(G34:G38)</f>
        <v>0</v>
      </c>
      <c r="H33" s="58"/>
      <c r="I33" s="57">
        <f>SUM(I34:I38)</f>
        <v>0</v>
      </c>
      <c r="J33" s="57">
        <f>SUM(J34:J38)</f>
        <v>0</v>
      </c>
      <c r="K33" s="57">
        <f>SUM(K34:K38)</f>
        <v>0</v>
      </c>
      <c r="L33" s="57">
        <f>SUM(L34:L38)</f>
        <v>0</v>
      </c>
      <c r="M33" s="58"/>
      <c r="N33" s="57">
        <f>SUM(N34:N38)</f>
        <v>0</v>
      </c>
      <c r="O33" s="57">
        <f>SUM(O34:O38)</f>
        <v>0</v>
      </c>
      <c r="P33" s="57">
        <f>SUM(P34:P38)</f>
        <v>0</v>
      </c>
      <c r="Q33" s="57">
        <f>SUM(Q34:Q38)</f>
        <v>0</v>
      </c>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row>
    <row r="34" spans="1:194" ht="14.85" customHeight="1" x14ac:dyDescent="0.2">
      <c r="A34" s="28"/>
      <c r="B34" s="48" t="s">
        <v>36</v>
      </c>
      <c r="C34" s="45"/>
      <c r="D34" s="60"/>
      <c r="E34" s="60"/>
      <c r="F34" s="60"/>
      <c r="G34" s="60"/>
      <c r="H34" s="58"/>
      <c r="I34" s="60"/>
      <c r="J34" s="60"/>
      <c r="K34" s="60"/>
      <c r="L34" s="60"/>
      <c r="M34" s="58"/>
      <c r="N34" s="60"/>
      <c r="O34" s="60"/>
      <c r="P34" s="60"/>
      <c r="Q34" s="60"/>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row>
    <row r="35" spans="1:194" ht="14.85" customHeight="1" x14ac:dyDescent="0.2">
      <c r="A35" s="28"/>
      <c r="B35" s="48" t="s">
        <v>95</v>
      </c>
      <c r="C35" s="45"/>
      <c r="D35" s="60"/>
      <c r="E35" s="60"/>
      <c r="F35" s="60"/>
      <c r="G35" s="60"/>
      <c r="H35" s="58"/>
      <c r="I35" s="60"/>
      <c r="J35" s="60"/>
      <c r="K35" s="60"/>
      <c r="L35" s="60"/>
      <c r="M35" s="58"/>
      <c r="N35" s="60"/>
      <c r="O35" s="60"/>
      <c r="P35" s="60"/>
      <c r="Q35" s="60"/>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row>
    <row r="36" spans="1:194" ht="14.85" customHeight="1" x14ac:dyDescent="0.2">
      <c r="A36" s="28"/>
      <c r="B36" s="48" t="s">
        <v>96</v>
      </c>
      <c r="C36" s="45"/>
      <c r="D36" s="60"/>
      <c r="E36" s="60"/>
      <c r="F36" s="60"/>
      <c r="G36" s="60"/>
      <c r="H36" s="58"/>
      <c r="I36" s="60"/>
      <c r="J36" s="60"/>
      <c r="K36" s="60"/>
      <c r="L36" s="60"/>
      <c r="M36" s="58"/>
      <c r="N36" s="60"/>
      <c r="O36" s="60"/>
      <c r="P36" s="60"/>
      <c r="Q36" s="60"/>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row>
    <row r="37" spans="1:194" ht="14.85" customHeight="1" x14ac:dyDescent="0.2">
      <c r="A37" s="28"/>
      <c r="B37" s="48" t="s">
        <v>97</v>
      </c>
      <c r="C37" s="45"/>
      <c r="D37" s="60"/>
      <c r="E37" s="60"/>
      <c r="F37" s="60"/>
      <c r="G37" s="60"/>
      <c r="H37" s="58"/>
      <c r="I37" s="60"/>
      <c r="J37" s="60"/>
      <c r="K37" s="60"/>
      <c r="L37" s="60"/>
      <c r="M37" s="58"/>
      <c r="N37" s="60"/>
      <c r="O37" s="60"/>
      <c r="P37" s="60"/>
      <c r="Q37" s="60"/>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row>
    <row r="38" spans="1:194" ht="14.85" customHeight="1" x14ac:dyDescent="0.2">
      <c r="A38" s="28"/>
      <c r="B38" s="48" t="s">
        <v>79</v>
      </c>
      <c r="C38" s="45"/>
      <c r="D38" s="60"/>
      <c r="E38" s="60"/>
      <c r="F38" s="60"/>
      <c r="G38" s="60"/>
      <c r="H38" s="58"/>
      <c r="I38" s="60"/>
      <c r="J38" s="60"/>
      <c r="K38" s="60"/>
      <c r="L38" s="60"/>
      <c r="M38" s="58"/>
      <c r="N38" s="60"/>
      <c r="O38" s="60"/>
      <c r="P38" s="60"/>
      <c r="Q38" s="60"/>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row>
    <row r="39" spans="1:194" ht="14.85" customHeight="1" x14ac:dyDescent="0.2">
      <c r="A39" s="28"/>
      <c r="B39" s="59" t="s">
        <v>98</v>
      </c>
      <c r="C39" s="45"/>
      <c r="D39" s="57">
        <f>SUM(D40:D46)</f>
        <v>0</v>
      </c>
      <c r="E39" s="57">
        <f>SUM(E40:E46)</f>
        <v>0</v>
      </c>
      <c r="F39" s="57">
        <f>SUM(F40:F46)</f>
        <v>0</v>
      </c>
      <c r="G39" s="57">
        <f>SUM(G40:G46)</f>
        <v>0</v>
      </c>
      <c r="H39" s="58"/>
      <c r="I39" s="57">
        <f>SUM(I40:I46)</f>
        <v>0</v>
      </c>
      <c r="J39" s="57">
        <f>SUM(J40:J46)</f>
        <v>0</v>
      </c>
      <c r="K39" s="57">
        <f>SUM(K40:K46)</f>
        <v>0</v>
      </c>
      <c r="L39" s="57">
        <f>SUM(L40:L46)</f>
        <v>0</v>
      </c>
      <c r="M39" s="58"/>
      <c r="N39" s="57">
        <f>SUM(N40:N46)</f>
        <v>0</v>
      </c>
      <c r="O39" s="57">
        <f>SUM(O40:O46)</f>
        <v>0</v>
      </c>
      <c r="P39" s="57">
        <f>SUM(P40:P46)</f>
        <v>0</v>
      </c>
      <c r="Q39" s="57">
        <f>SUM(Q40:Q46)</f>
        <v>0</v>
      </c>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row>
    <row r="40" spans="1:194" ht="14.85" customHeight="1" x14ac:dyDescent="0.2">
      <c r="A40" s="28"/>
      <c r="B40" s="48" t="s">
        <v>99</v>
      </c>
      <c r="C40" s="45"/>
      <c r="D40" s="60"/>
      <c r="E40" s="60"/>
      <c r="F40" s="60"/>
      <c r="G40" s="60"/>
      <c r="H40" s="58"/>
      <c r="I40" s="60"/>
      <c r="J40" s="60"/>
      <c r="K40" s="60"/>
      <c r="L40" s="60"/>
      <c r="M40" s="58"/>
      <c r="N40" s="60"/>
      <c r="O40" s="60"/>
      <c r="P40" s="60"/>
      <c r="Q40" s="60"/>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row>
    <row r="41" spans="1:194" ht="14.85" customHeight="1" x14ac:dyDescent="0.2">
      <c r="A41" s="28"/>
      <c r="B41" s="48" t="s">
        <v>88</v>
      </c>
      <c r="C41" s="45"/>
      <c r="D41" s="60"/>
      <c r="E41" s="60"/>
      <c r="F41" s="60"/>
      <c r="G41" s="60"/>
      <c r="H41" s="58"/>
      <c r="I41" s="60"/>
      <c r="J41" s="60"/>
      <c r="K41" s="60"/>
      <c r="L41" s="60"/>
      <c r="M41" s="58"/>
      <c r="N41" s="60"/>
      <c r="O41" s="60"/>
      <c r="P41" s="60"/>
      <c r="Q41" s="60"/>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row>
    <row r="42" spans="1:194" ht="14.85" customHeight="1" x14ac:dyDescent="0.2">
      <c r="A42" s="28"/>
      <c r="B42" s="48" t="s">
        <v>90</v>
      </c>
      <c r="C42" s="45"/>
      <c r="D42" s="60"/>
      <c r="E42" s="60"/>
      <c r="F42" s="60"/>
      <c r="G42" s="60"/>
      <c r="H42" s="58"/>
      <c r="I42" s="60"/>
      <c r="J42" s="60"/>
      <c r="K42" s="60"/>
      <c r="L42" s="60"/>
      <c r="M42" s="58"/>
      <c r="N42" s="60"/>
      <c r="O42" s="60"/>
      <c r="P42" s="60"/>
      <c r="Q42" s="60"/>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row>
    <row r="43" spans="1:194" ht="14.85" customHeight="1" x14ac:dyDescent="0.2">
      <c r="A43" s="28"/>
      <c r="B43" s="48" t="s">
        <v>100</v>
      </c>
      <c r="C43" s="45"/>
      <c r="D43" s="60"/>
      <c r="E43" s="60"/>
      <c r="F43" s="60"/>
      <c r="G43" s="60"/>
      <c r="H43" s="58"/>
      <c r="I43" s="60"/>
      <c r="J43" s="60"/>
      <c r="K43" s="60"/>
      <c r="L43" s="60"/>
      <c r="M43" s="58"/>
      <c r="N43" s="60"/>
      <c r="O43" s="60"/>
      <c r="P43" s="60"/>
      <c r="Q43" s="60"/>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row>
    <row r="44" spans="1:194" ht="14.85" customHeight="1" x14ac:dyDescent="0.2">
      <c r="A44" s="28"/>
      <c r="B44" s="48" t="s">
        <v>92</v>
      </c>
      <c r="C44" s="45"/>
      <c r="D44" s="60"/>
      <c r="E44" s="60"/>
      <c r="F44" s="60"/>
      <c r="G44" s="60"/>
      <c r="H44" s="58"/>
      <c r="I44" s="60"/>
      <c r="J44" s="60"/>
      <c r="K44" s="60"/>
      <c r="L44" s="60"/>
      <c r="M44" s="58"/>
      <c r="N44" s="60"/>
      <c r="O44" s="60"/>
      <c r="P44" s="60"/>
      <c r="Q44" s="60"/>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row>
    <row r="45" spans="1:194" ht="14.85" customHeight="1" x14ac:dyDescent="0.2">
      <c r="A45" s="28"/>
      <c r="B45" s="48" t="s">
        <v>101</v>
      </c>
      <c r="C45" s="45"/>
      <c r="D45" s="60"/>
      <c r="E45" s="60"/>
      <c r="F45" s="60"/>
      <c r="G45" s="60"/>
      <c r="H45" s="58"/>
      <c r="I45" s="60"/>
      <c r="J45" s="60"/>
      <c r="K45" s="60"/>
      <c r="L45" s="60"/>
      <c r="M45" s="58"/>
      <c r="N45" s="60"/>
      <c r="O45" s="60"/>
      <c r="P45" s="60"/>
      <c r="Q45" s="60"/>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row>
    <row r="46" spans="1:194" ht="14.85" customHeight="1" x14ac:dyDescent="0.2">
      <c r="A46" s="28"/>
      <c r="B46" s="48" t="s">
        <v>102</v>
      </c>
      <c r="C46" s="45"/>
      <c r="D46" s="60"/>
      <c r="E46" s="60"/>
      <c r="F46" s="60"/>
      <c r="G46" s="60"/>
      <c r="H46" s="58"/>
      <c r="I46" s="60"/>
      <c r="J46" s="60"/>
      <c r="K46" s="60"/>
      <c r="L46" s="60"/>
      <c r="M46" s="58"/>
      <c r="N46" s="60"/>
      <c r="O46" s="60"/>
      <c r="P46" s="60"/>
      <c r="Q46" s="60"/>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row>
    <row r="47" spans="1:194" ht="14.85" customHeight="1" x14ac:dyDescent="0.2">
      <c r="A47" s="28"/>
      <c r="B47" s="59" t="s">
        <v>103</v>
      </c>
      <c r="C47" s="45"/>
      <c r="D47" s="57">
        <f>SUM(D48:D50)</f>
        <v>0</v>
      </c>
      <c r="E47" s="57">
        <f>SUM(E48:E50)</f>
        <v>0</v>
      </c>
      <c r="F47" s="57">
        <f>SUM(F48:F50)</f>
        <v>0</v>
      </c>
      <c r="G47" s="57">
        <f>SUM(G48:G50)</f>
        <v>0</v>
      </c>
      <c r="H47" s="58"/>
      <c r="I47" s="57">
        <f>SUM(I48:I50)</f>
        <v>0</v>
      </c>
      <c r="J47" s="57">
        <f>SUM(J48:J50)</f>
        <v>0</v>
      </c>
      <c r="K47" s="57">
        <f>SUM(K48:K50)</f>
        <v>0</v>
      </c>
      <c r="L47" s="57">
        <f>SUM(L48:L50)</f>
        <v>0</v>
      </c>
      <c r="M47" s="58"/>
      <c r="N47" s="57">
        <f>SUM(N48:N50)</f>
        <v>0</v>
      </c>
      <c r="O47" s="57">
        <f>SUM(O48:O50)</f>
        <v>0</v>
      </c>
      <c r="P47" s="57">
        <f>SUM(P48:P50)</f>
        <v>0</v>
      </c>
      <c r="Q47" s="57">
        <f>SUM(Q48:Q50)</f>
        <v>0</v>
      </c>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row>
    <row r="48" spans="1:194" ht="14.85" customHeight="1" x14ac:dyDescent="0.2">
      <c r="A48" s="28"/>
      <c r="B48" s="48" t="s">
        <v>87</v>
      </c>
      <c r="C48" s="45"/>
      <c r="D48" s="60"/>
      <c r="E48" s="60"/>
      <c r="F48" s="60"/>
      <c r="G48" s="60"/>
      <c r="H48" s="58"/>
      <c r="I48" s="60"/>
      <c r="J48" s="60"/>
      <c r="K48" s="60"/>
      <c r="L48" s="60"/>
      <c r="M48" s="58"/>
      <c r="N48" s="60"/>
      <c r="O48" s="60"/>
      <c r="P48" s="60"/>
      <c r="Q48" s="60"/>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row>
    <row r="49" spans="1:194" ht="14.85" customHeight="1" x14ac:dyDescent="0.2">
      <c r="A49" s="28"/>
      <c r="B49" s="48" t="s">
        <v>91</v>
      </c>
      <c r="C49" s="45"/>
      <c r="D49" s="60"/>
      <c r="E49" s="60"/>
      <c r="F49" s="60"/>
      <c r="G49" s="60"/>
      <c r="H49" s="58"/>
      <c r="I49" s="60"/>
      <c r="J49" s="60"/>
      <c r="K49" s="60"/>
      <c r="L49" s="60"/>
      <c r="M49" s="58"/>
      <c r="N49" s="60"/>
      <c r="O49" s="60"/>
      <c r="P49" s="60"/>
      <c r="Q49" s="60"/>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row>
    <row r="50" spans="1:194" ht="14.85" customHeight="1" x14ac:dyDescent="0.2">
      <c r="A50" s="28"/>
      <c r="B50" s="48" t="s">
        <v>104</v>
      </c>
      <c r="C50" s="45"/>
      <c r="D50" s="60"/>
      <c r="E50" s="60"/>
      <c r="F50" s="60"/>
      <c r="G50" s="60"/>
      <c r="H50" s="58"/>
      <c r="I50" s="60"/>
      <c r="J50" s="60"/>
      <c r="K50" s="60"/>
      <c r="L50" s="60"/>
      <c r="M50" s="58"/>
      <c r="N50" s="60"/>
      <c r="O50" s="60"/>
      <c r="P50" s="60"/>
      <c r="Q50" s="60"/>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row>
    <row r="51" spans="1:194" ht="14.85" customHeight="1" x14ac:dyDescent="0.2">
      <c r="A51" s="28"/>
      <c r="B51" s="59" t="s">
        <v>105</v>
      </c>
      <c r="C51" s="45"/>
      <c r="D51" s="60"/>
      <c r="E51" s="60"/>
      <c r="F51" s="60"/>
      <c r="G51" s="60"/>
      <c r="H51" s="58"/>
      <c r="I51" s="60"/>
      <c r="J51" s="60"/>
      <c r="K51" s="60"/>
      <c r="L51" s="60"/>
      <c r="M51" s="58"/>
      <c r="N51" s="60"/>
      <c r="O51" s="60"/>
      <c r="P51" s="60"/>
      <c r="Q51" s="60"/>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row>
    <row r="52" spans="1:194" ht="14.85" customHeight="1" x14ac:dyDescent="0.2">
      <c r="A52" s="28"/>
      <c r="B52" s="44" t="s">
        <v>106</v>
      </c>
      <c r="C52" s="45"/>
      <c r="D52" s="57">
        <f>D32+D12</f>
        <v>0</v>
      </c>
      <c r="E52" s="57">
        <f>E32+E12</f>
        <v>0</v>
      </c>
      <c r="F52" s="57">
        <f>F32+F12</f>
        <v>0</v>
      </c>
      <c r="G52" s="57">
        <f>G32+G12</f>
        <v>0</v>
      </c>
      <c r="H52" s="58"/>
      <c r="I52" s="57">
        <f>I32+I12</f>
        <v>0</v>
      </c>
      <c r="J52" s="57">
        <f>J32+J12</f>
        <v>0</v>
      </c>
      <c r="K52" s="57">
        <f>K32+K12</f>
        <v>0</v>
      </c>
      <c r="L52" s="57">
        <f>L32+L12</f>
        <v>0</v>
      </c>
      <c r="M52" s="58"/>
      <c r="N52" s="57">
        <f>N32+N12</f>
        <v>0</v>
      </c>
      <c r="O52" s="57">
        <f>O32+O12</f>
        <v>0</v>
      </c>
      <c r="P52" s="57">
        <f>P32+P12</f>
        <v>0</v>
      </c>
      <c r="Q52" s="57">
        <f>Q32+Q12</f>
        <v>0</v>
      </c>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row>
    <row r="53" spans="1:194" ht="23.45" customHeight="1" x14ac:dyDescent="0.2">
      <c r="A53" s="28"/>
      <c r="B53" s="62" t="s">
        <v>107</v>
      </c>
      <c r="D53" s="63"/>
      <c r="E53" s="63"/>
      <c r="F53" s="63"/>
      <c r="G53" s="63"/>
      <c r="H53" s="58"/>
      <c r="I53" s="63"/>
      <c r="J53" s="63"/>
      <c r="K53" s="63"/>
      <c r="L53" s="63"/>
      <c r="M53" s="58"/>
      <c r="N53" s="63"/>
      <c r="O53" s="63"/>
      <c r="P53" s="63"/>
      <c r="Q53" s="63"/>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row>
    <row r="54" spans="1:194" ht="14.85" customHeight="1" x14ac:dyDescent="0.2">
      <c r="A54" s="28"/>
      <c r="B54" s="44" t="s">
        <v>108</v>
      </c>
      <c r="C54" s="45"/>
      <c r="D54" s="57">
        <f>SUM(D55:D59,D63:D64)</f>
        <v>0</v>
      </c>
      <c r="E54" s="57">
        <f>SUM(E55:E59,E63:E64)</f>
        <v>0</v>
      </c>
      <c r="F54" s="57">
        <f>SUM(F55:F59,F63:F64)</f>
        <v>0</v>
      </c>
      <c r="G54" s="57">
        <f>SUM(G55:G59,G63:G64)</f>
        <v>0</v>
      </c>
      <c r="H54" s="58"/>
      <c r="I54" s="57">
        <f>SUM(I55:I59,I63:I64)</f>
        <v>0</v>
      </c>
      <c r="J54" s="57">
        <f>SUM(J55:J59,J63:J64)</f>
        <v>0</v>
      </c>
      <c r="K54" s="57">
        <f>SUM(K55:K59,K63:K64)</f>
        <v>0</v>
      </c>
      <c r="L54" s="57">
        <f>SUM(L55:L59,L63:L64)</f>
        <v>0</v>
      </c>
      <c r="M54" s="58"/>
      <c r="N54" s="57">
        <f>SUM(N55:N59,N63:N64)</f>
        <v>0</v>
      </c>
      <c r="O54" s="57">
        <f>SUM(O55:O59,O63:O64)</f>
        <v>0</v>
      </c>
      <c r="P54" s="57">
        <f>SUM(P55:P59,P63:P64)</f>
        <v>0</v>
      </c>
      <c r="Q54" s="57">
        <f>SUM(Q55:Q59,Q63:Q64)</f>
        <v>0</v>
      </c>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row>
    <row r="55" spans="1:194" ht="14.85" customHeight="1" x14ac:dyDescent="0.2">
      <c r="A55" s="28"/>
      <c r="B55" s="59" t="s">
        <v>109</v>
      </c>
      <c r="C55" s="45"/>
      <c r="D55" s="60"/>
      <c r="E55" s="60"/>
      <c r="F55" s="60"/>
      <c r="G55" s="60"/>
      <c r="H55" s="58"/>
      <c r="I55" s="60"/>
      <c r="J55" s="60"/>
      <c r="K55" s="60"/>
      <c r="L55" s="60"/>
      <c r="M55" s="58"/>
      <c r="N55" s="60"/>
      <c r="O55" s="60"/>
      <c r="P55" s="60"/>
      <c r="Q55" s="60"/>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row>
    <row r="56" spans="1:194" ht="14.85" customHeight="1" x14ac:dyDescent="0.2">
      <c r="A56" s="28"/>
      <c r="B56" s="59" t="s">
        <v>110</v>
      </c>
      <c r="C56" s="45"/>
      <c r="D56" s="60"/>
      <c r="E56" s="60"/>
      <c r="F56" s="60"/>
      <c r="G56" s="60"/>
      <c r="H56" s="58"/>
      <c r="I56" s="60"/>
      <c r="J56" s="60"/>
      <c r="K56" s="60"/>
      <c r="L56" s="60"/>
      <c r="M56" s="58"/>
      <c r="N56" s="60"/>
      <c r="O56" s="60"/>
      <c r="P56" s="60"/>
      <c r="Q56" s="60"/>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row>
    <row r="57" spans="1:194" ht="14.85" customHeight="1" x14ac:dyDescent="0.2">
      <c r="A57" s="28"/>
      <c r="B57" s="59" t="s">
        <v>111</v>
      </c>
      <c r="C57" s="45"/>
      <c r="D57" s="60"/>
      <c r="E57" s="60"/>
      <c r="F57" s="60"/>
      <c r="G57" s="60"/>
      <c r="H57" s="58"/>
      <c r="I57" s="60"/>
      <c r="J57" s="60"/>
      <c r="K57" s="60"/>
      <c r="L57" s="60"/>
      <c r="M57" s="58"/>
      <c r="N57" s="60"/>
      <c r="O57" s="60"/>
      <c r="P57" s="60"/>
      <c r="Q57" s="60"/>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row>
    <row r="58" spans="1:194" ht="14.85" customHeight="1" x14ac:dyDescent="0.2">
      <c r="A58" s="28"/>
      <c r="B58" s="59" t="s">
        <v>112</v>
      </c>
      <c r="C58" s="45"/>
      <c r="D58" s="60"/>
      <c r="E58" s="60"/>
      <c r="F58" s="60"/>
      <c r="G58" s="60"/>
      <c r="H58" s="58"/>
      <c r="I58" s="60"/>
      <c r="J58" s="60"/>
      <c r="K58" s="60"/>
      <c r="L58" s="60"/>
      <c r="M58" s="58"/>
      <c r="N58" s="60"/>
      <c r="O58" s="60"/>
      <c r="P58" s="60"/>
      <c r="Q58" s="60"/>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row>
    <row r="59" spans="1:194" ht="14.85" customHeight="1" x14ac:dyDescent="0.2">
      <c r="A59" s="28"/>
      <c r="B59" s="59" t="s">
        <v>113</v>
      </c>
      <c r="C59" s="45"/>
      <c r="D59" s="57">
        <f>SUM(D60:D62)</f>
        <v>0</v>
      </c>
      <c r="E59" s="57">
        <f>SUM(E60:E62)</f>
        <v>0</v>
      </c>
      <c r="F59" s="57">
        <f>SUM(F60:F62)</f>
        <v>0</v>
      </c>
      <c r="G59" s="57">
        <f>SUM(G60:G62)</f>
        <v>0</v>
      </c>
      <c r="H59" s="58"/>
      <c r="I59" s="57">
        <f>SUM(I60:I62)</f>
        <v>0</v>
      </c>
      <c r="J59" s="57">
        <f>SUM(J60:J62)</f>
        <v>0</v>
      </c>
      <c r="K59" s="57">
        <f>SUM(K60:K62)</f>
        <v>0</v>
      </c>
      <c r="L59" s="57">
        <f>SUM(L60:L62)</f>
        <v>0</v>
      </c>
      <c r="M59" s="58"/>
      <c r="N59" s="57">
        <f>SUM(N60:N62)</f>
        <v>0</v>
      </c>
      <c r="O59" s="57">
        <f>SUM(O60:O62)</f>
        <v>0</v>
      </c>
      <c r="P59" s="57">
        <f>SUM(P60:P62)</f>
        <v>0</v>
      </c>
      <c r="Q59" s="57">
        <f>SUM(Q60:Q62)</f>
        <v>0</v>
      </c>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row>
    <row r="60" spans="1:194" ht="14.85" customHeight="1" x14ac:dyDescent="0.2">
      <c r="A60" s="28"/>
      <c r="B60" s="48" t="s">
        <v>114</v>
      </c>
      <c r="C60" s="45"/>
      <c r="D60" s="60"/>
      <c r="E60" s="60"/>
      <c r="F60" s="60"/>
      <c r="G60" s="60"/>
      <c r="H60" s="58"/>
      <c r="I60" s="60"/>
      <c r="J60" s="60"/>
      <c r="K60" s="60"/>
      <c r="L60" s="60"/>
      <c r="M60" s="58"/>
      <c r="N60" s="60"/>
      <c r="O60" s="60"/>
      <c r="P60" s="60"/>
      <c r="Q60" s="60"/>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row>
    <row r="61" spans="1:194" x14ac:dyDescent="0.2">
      <c r="A61" s="28"/>
      <c r="B61" s="52" t="s">
        <v>115</v>
      </c>
      <c r="C61" s="45"/>
      <c r="D61" s="60"/>
      <c r="E61" s="60"/>
      <c r="F61" s="60"/>
      <c r="G61" s="60"/>
      <c r="H61" s="58"/>
      <c r="I61" s="60"/>
      <c r="J61" s="60"/>
      <c r="K61" s="60"/>
      <c r="L61" s="60"/>
      <c r="M61" s="58"/>
      <c r="N61" s="60"/>
      <c r="O61" s="60"/>
      <c r="P61" s="60"/>
      <c r="Q61" s="60"/>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row>
    <row r="62" spans="1:194" ht="14.85" customHeight="1" x14ac:dyDescent="0.2">
      <c r="A62" s="28"/>
      <c r="B62" s="48" t="s">
        <v>113</v>
      </c>
      <c r="C62" s="45"/>
      <c r="D62" s="60"/>
      <c r="E62" s="60"/>
      <c r="F62" s="60"/>
      <c r="G62" s="60"/>
      <c r="H62" s="58"/>
      <c r="I62" s="60"/>
      <c r="J62" s="60"/>
      <c r="K62" s="60"/>
      <c r="L62" s="60"/>
      <c r="M62" s="58"/>
      <c r="N62" s="60"/>
      <c r="O62" s="60"/>
      <c r="P62" s="60"/>
      <c r="Q62" s="60"/>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row>
    <row r="63" spans="1:194" ht="14.85" customHeight="1" x14ac:dyDescent="0.2">
      <c r="A63" s="28"/>
      <c r="B63" s="59" t="s">
        <v>116</v>
      </c>
      <c r="C63" s="45"/>
      <c r="D63" s="60"/>
      <c r="E63" s="60"/>
      <c r="F63" s="60"/>
      <c r="G63" s="60"/>
      <c r="H63" s="58"/>
      <c r="I63" s="60"/>
      <c r="J63" s="60"/>
      <c r="K63" s="60"/>
      <c r="L63" s="60"/>
      <c r="M63" s="58"/>
      <c r="N63" s="60"/>
      <c r="O63" s="60"/>
      <c r="P63" s="60"/>
      <c r="Q63" s="60"/>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row>
    <row r="64" spans="1:194" ht="14.85" customHeight="1" x14ac:dyDescent="0.2">
      <c r="A64" s="28"/>
      <c r="B64" s="59" t="s">
        <v>117</v>
      </c>
      <c r="C64" s="45"/>
      <c r="D64" s="60"/>
      <c r="E64" s="60"/>
      <c r="F64" s="60"/>
      <c r="G64" s="60"/>
      <c r="H64" s="58"/>
      <c r="I64" s="60"/>
      <c r="J64" s="60"/>
      <c r="K64" s="60"/>
      <c r="L64" s="60"/>
      <c r="M64" s="58"/>
      <c r="N64" s="60"/>
      <c r="O64" s="60"/>
      <c r="P64" s="60"/>
      <c r="Q64" s="60"/>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row>
    <row r="65" spans="1:194" ht="14.85" customHeight="1" x14ac:dyDescent="0.2">
      <c r="A65" s="28"/>
      <c r="B65" s="44" t="s">
        <v>118</v>
      </c>
      <c r="C65" s="45"/>
      <c r="D65" s="57">
        <f>SUM(D66:D67)</f>
        <v>0</v>
      </c>
      <c r="E65" s="57">
        <f>SUM(E66:E67)</f>
        <v>0</v>
      </c>
      <c r="F65" s="57">
        <f>SUM(F66:F67)</f>
        <v>0</v>
      </c>
      <c r="G65" s="57">
        <f>SUM(G66:G67)</f>
        <v>0</v>
      </c>
      <c r="H65" s="58"/>
      <c r="I65" s="57">
        <f>SUM(I66:I67)</f>
        <v>0</v>
      </c>
      <c r="J65" s="57">
        <f>SUM(J66:J67)</f>
        <v>0</v>
      </c>
      <c r="K65" s="57">
        <f>SUM(K66:K67)</f>
        <v>0</v>
      </c>
      <c r="L65" s="57">
        <f>SUM(L66:L67)</f>
        <v>0</v>
      </c>
      <c r="M65" s="58"/>
      <c r="N65" s="57">
        <f>SUM(N66:N67)</f>
        <v>0</v>
      </c>
      <c r="O65" s="57">
        <f>SUM(O66:O67)</f>
        <v>0</v>
      </c>
      <c r="P65" s="57">
        <f>SUM(P66:P67)</f>
        <v>0</v>
      </c>
      <c r="Q65" s="57">
        <f>SUM(Q66:Q67)</f>
        <v>0</v>
      </c>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row>
    <row r="66" spans="1:194" ht="14.85" customHeight="1" x14ac:dyDescent="0.2">
      <c r="A66" s="28"/>
      <c r="B66" s="59" t="s">
        <v>119</v>
      </c>
      <c r="C66" s="45"/>
      <c r="D66" s="60"/>
      <c r="E66" s="60"/>
      <c r="F66" s="60"/>
      <c r="G66" s="60"/>
      <c r="H66" s="58"/>
      <c r="I66" s="60"/>
      <c r="J66" s="60"/>
      <c r="K66" s="60"/>
      <c r="L66" s="60"/>
      <c r="M66" s="58"/>
      <c r="N66" s="60"/>
      <c r="O66" s="60"/>
      <c r="P66" s="60"/>
      <c r="Q66" s="60"/>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row>
    <row r="67" spans="1:194" ht="14.85" customHeight="1" x14ac:dyDescent="0.2">
      <c r="A67" s="28"/>
      <c r="B67" s="59" t="s">
        <v>120</v>
      </c>
      <c r="C67" s="45"/>
      <c r="D67" s="60"/>
      <c r="E67" s="60"/>
      <c r="F67" s="60"/>
      <c r="G67" s="60"/>
      <c r="H67" s="58"/>
      <c r="I67" s="60"/>
      <c r="J67" s="60"/>
      <c r="K67" s="60"/>
      <c r="L67" s="60"/>
      <c r="M67" s="58"/>
      <c r="N67" s="60"/>
      <c r="O67" s="60"/>
      <c r="P67" s="60"/>
      <c r="Q67" s="60"/>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row>
    <row r="68" spans="1:194" ht="14.85" customHeight="1" x14ac:dyDescent="0.2">
      <c r="A68" s="28"/>
      <c r="B68" s="44" t="s">
        <v>121</v>
      </c>
      <c r="C68" s="45"/>
      <c r="D68" s="57">
        <f>SUM(D69:D71)</f>
        <v>0</v>
      </c>
      <c r="E68" s="57">
        <f>SUM(E69:E71)</f>
        <v>0</v>
      </c>
      <c r="F68" s="57">
        <f>SUM(F69:F71)</f>
        <v>0</v>
      </c>
      <c r="G68" s="57">
        <f>SUM(G69:G71)</f>
        <v>0</v>
      </c>
      <c r="H68" s="58"/>
      <c r="I68" s="57">
        <f>SUM(I69:I71)</f>
        <v>0</v>
      </c>
      <c r="J68" s="57">
        <f>SUM(J69:J71)</f>
        <v>0</v>
      </c>
      <c r="K68" s="57">
        <f>SUM(K69:K71)</f>
        <v>0</v>
      </c>
      <c r="L68" s="57">
        <f>SUM(L69:L71)</f>
        <v>0</v>
      </c>
      <c r="M68" s="58"/>
      <c r="N68" s="57">
        <f>SUM(N69:N71)</f>
        <v>0</v>
      </c>
      <c r="O68" s="57">
        <f>SUM(O69:O71)</f>
        <v>0</v>
      </c>
      <c r="P68" s="57">
        <f>SUM(P69:P71)</f>
        <v>0</v>
      </c>
      <c r="Q68" s="57">
        <f>SUM(Q69:Q71)</f>
        <v>0</v>
      </c>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row>
    <row r="69" spans="1:194" ht="14.85" customHeight="1" x14ac:dyDescent="0.2">
      <c r="A69" s="28"/>
      <c r="B69" s="59" t="s">
        <v>122</v>
      </c>
      <c r="C69" s="45"/>
      <c r="D69" s="60"/>
      <c r="E69" s="60"/>
      <c r="F69" s="60"/>
      <c r="G69" s="60"/>
      <c r="H69" s="58"/>
      <c r="I69" s="60"/>
      <c r="J69" s="60"/>
      <c r="K69" s="60"/>
      <c r="L69" s="60"/>
      <c r="M69" s="58"/>
      <c r="N69" s="60"/>
      <c r="O69" s="60"/>
      <c r="P69" s="60"/>
      <c r="Q69" s="60"/>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row>
    <row r="70" spans="1:194" ht="14.85" customHeight="1" x14ac:dyDescent="0.2">
      <c r="A70" s="28"/>
      <c r="B70" s="59" t="s">
        <v>123</v>
      </c>
      <c r="C70" s="45"/>
      <c r="D70" s="60"/>
      <c r="E70" s="60"/>
      <c r="F70" s="60"/>
      <c r="G70" s="60"/>
      <c r="H70" s="58"/>
      <c r="I70" s="60"/>
      <c r="J70" s="60"/>
      <c r="K70" s="60"/>
      <c r="L70" s="60"/>
      <c r="M70" s="58"/>
      <c r="N70" s="60"/>
      <c r="O70" s="60"/>
      <c r="P70" s="60"/>
      <c r="Q70" s="60"/>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row>
    <row r="71" spans="1:194" ht="14.85" customHeight="1" x14ac:dyDescent="0.2">
      <c r="A71" s="28"/>
      <c r="B71" s="59" t="s">
        <v>124</v>
      </c>
      <c r="C71" s="45"/>
      <c r="D71" s="60"/>
      <c r="E71" s="60"/>
      <c r="F71" s="60"/>
      <c r="G71" s="60"/>
      <c r="H71" s="58"/>
      <c r="I71" s="60"/>
      <c r="J71" s="60"/>
      <c r="K71" s="60"/>
      <c r="L71" s="60"/>
      <c r="M71" s="58"/>
      <c r="N71" s="60"/>
      <c r="O71" s="60"/>
      <c r="P71" s="60"/>
      <c r="Q71" s="60"/>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row>
    <row r="72" spans="1:194" ht="14.85" customHeight="1" x14ac:dyDescent="0.2">
      <c r="A72" s="28"/>
      <c r="B72" s="44" t="s">
        <v>125</v>
      </c>
      <c r="C72" s="45"/>
      <c r="D72" s="57">
        <f>SUM(D73:D83)</f>
        <v>0</v>
      </c>
      <c r="E72" s="57">
        <f>SUM(E73:E83)</f>
        <v>0</v>
      </c>
      <c r="F72" s="57">
        <f>SUM(F73:F83)</f>
        <v>0</v>
      </c>
      <c r="G72" s="57">
        <f>SUM(G73:G83)</f>
        <v>0</v>
      </c>
      <c r="H72" s="58"/>
      <c r="I72" s="57">
        <f>SUM(I73:I83)</f>
        <v>0</v>
      </c>
      <c r="J72" s="57">
        <f>SUM(J73:J83)</f>
        <v>0</v>
      </c>
      <c r="K72" s="57">
        <f>SUM(K73:K83)</f>
        <v>0</v>
      </c>
      <c r="L72" s="57">
        <f>SUM(L73:L83)</f>
        <v>0</v>
      </c>
      <c r="M72" s="58"/>
      <c r="N72" s="57">
        <f>SUM(N73:N83)</f>
        <v>0</v>
      </c>
      <c r="O72" s="57">
        <f>SUM(O73:O83)</f>
        <v>0</v>
      </c>
      <c r="P72" s="57">
        <f>SUM(P73:P83)</f>
        <v>0</v>
      </c>
      <c r="Q72" s="57">
        <f>SUM(Q73:Q83)</f>
        <v>0</v>
      </c>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row>
    <row r="73" spans="1:194" ht="14.85" customHeight="1" x14ac:dyDescent="0.2">
      <c r="A73" s="28"/>
      <c r="B73" s="59" t="s">
        <v>126</v>
      </c>
      <c r="C73" s="45"/>
      <c r="D73" s="60"/>
      <c r="E73" s="60"/>
      <c r="F73" s="60"/>
      <c r="G73" s="60"/>
      <c r="H73" s="58"/>
      <c r="I73" s="60"/>
      <c r="J73" s="60"/>
      <c r="K73" s="60"/>
      <c r="L73" s="60"/>
      <c r="M73" s="58"/>
      <c r="N73" s="60"/>
      <c r="O73" s="60"/>
      <c r="P73" s="60"/>
      <c r="Q73" s="60"/>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row>
    <row r="74" spans="1:194" ht="14.85" customHeight="1" x14ac:dyDescent="0.2">
      <c r="A74" s="28"/>
      <c r="B74" s="59" t="s">
        <v>127</v>
      </c>
      <c r="C74" s="45"/>
      <c r="D74" s="60"/>
      <c r="E74" s="60"/>
      <c r="F74" s="60"/>
      <c r="G74" s="60"/>
      <c r="H74" s="58"/>
      <c r="I74" s="60"/>
      <c r="J74" s="60"/>
      <c r="K74" s="60"/>
      <c r="L74" s="60"/>
      <c r="M74" s="58"/>
      <c r="N74" s="60"/>
      <c r="O74" s="60"/>
      <c r="P74" s="60"/>
      <c r="Q74" s="60"/>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row>
    <row r="75" spans="1:194" ht="14.85" customHeight="1" x14ac:dyDescent="0.2">
      <c r="A75" s="28"/>
      <c r="B75" s="59" t="s">
        <v>128</v>
      </c>
      <c r="C75" s="45"/>
      <c r="D75" s="60"/>
      <c r="E75" s="60"/>
      <c r="F75" s="60"/>
      <c r="G75" s="60"/>
      <c r="H75" s="58"/>
      <c r="I75" s="60"/>
      <c r="J75" s="60"/>
      <c r="K75" s="60"/>
      <c r="L75" s="60"/>
      <c r="M75" s="58"/>
      <c r="N75" s="60"/>
      <c r="O75" s="60"/>
      <c r="P75" s="60"/>
      <c r="Q75" s="60"/>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row>
    <row r="76" spans="1:194" ht="14.85" customHeight="1" x14ac:dyDescent="0.2">
      <c r="A76" s="28"/>
      <c r="B76" s="59" t="s">
        <v>129</v>
      </c>
      <c r="C76" s="45"/>
      <c r="D76" s="60"/>
      <c r="E76" s="60"/>
      <c r="F76" s="60"/>
      <c r="G76" s="60"/>
      <c r="H76" s="58"/>
      <c r="I76" s="60"/>
      <c r="J76" s="60"/>
      <c r="K76" s="60"/>
      <c r="L76" s="60"/>
      <c r="M76" s="58"/>
      <c r="N76" s="60"/>
      <c r="O76" s="60"/>
      <c r="P76" s="60"/>
      <c r="Q76" s="60"/>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row>
    <row r="77" spans="1:194" ht="14.85" customHeight="1" x14ac:dyDescent="0.2">
      <c r="A77" s="28"/>
      <c r="B77" s="59" t="s">
        <v>130</v>
      </c>
      <c r="C77" s="45"/>
      <c r="D77" s="60"/>
      <c r="E77" s="60"/>
      <c r="F77" s="60"/>
      <c r="G77" s="60"/>
      <c r="H77" s="58"/>
      <c r="I77" s="60"/>
      <c r="J77" s="60"/>
      <c r="K77" s="60"/>
      <c r="L77" s="60"/>
      <c r="M77" s="58"/>
      <c r="N77" s="60"/>
      <c r="O77" s="60"/>
      <c r="P77" s="60"/>
      <c r="Q77" s="60"/>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row>
    <row r="78" spans="1:194" ht="14.85" customHeight="1" x14ac:dyDescent="0.2">
      <c r="A78" s="28"/>
      <c r="B78" s="59" t="s">
        <v>131</v>
      </c>
      <c r="C78" s="45"/>
      <c r="D78" s="60"/>
      <c r="E78" s="60"/>
      <c r="F78" s="60"/>
      <c r="G78" s="60"/>
      <c r="H78" s="58"/>
      <c r="I78" s="60"/>
      <c r="J78" s="60"/>
      <c r="K78" s="60"/>
      <c r="L78" s="60"/>
      <c r="M78" s="58"/>
      <c r="N78" s="60"/>
      <c r="O78" s="60"/>
      <c r="P78" s="60"/>
      <c r="Q78" s="60"/>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row>
    <row r="79" spans="1:194" ht="14.85" customHeight="1" x14ac:dyDescent="0.2">
      <c r="A79" s="28"/>
      <c r="B79" s="59" t="s">
        <v>132</v>
      </c>
      <c r="C79" s="45"/>
      <c r="D79" s="60"/>
      <c r="E79" s="60"/>
      <c r="F79" s="60"/>
      <c r="G79" s="60"/>
      <c r="H79" s="58"/>
      <c r="I79" s="60"/>
      <c r="J79" s="60"/>
      <c r="K79" s="60"/>
      <c r="L79" s="60"/>
      <c r="M79" s="58"/>
      <c r="N79" s="60"/>
      <c r="O79" s="60"/>
      <c r="P79" s="60"/>
      <c r="Q79" s="60"/>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row>
    <row r="80" spans="1:194" ht="14.85" customHeight="1" x14ac:dyDescent="0.2">
      <c r="A80" s="28"/>
      <c r="B80" s="59" t="s">
        <v>133</v>
      </c>
      <c r="C80" s="45"/>
      <c r="D80" s="60"/>
      <c r="E80" s="60"/>
      <c r="F80" s="60"/>
      <c r="G80" s="60"/>
      <c r="H80" s="58"/>
      <c r="I80" s="60"/>
      <c r="J80" s="60"/>
      <c r="K80" s="60"/>
      <c r="L80" s="60"/>
      <c r="M80" s="58"/>
      <c r="N80" s="60"/>
      <c r="O80" s="60"/>
      <c r="P80" s="60"/>
      <c r="Q80" s="60"/>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row>
    <row r="81" spans="1:17" ht="14.85" customHeight="1" x14ac:dyDescent="0.2">
      <c r="A81" s="28"/>
      <c r="B81" s="59" t="s">
        <v>134</v>
      </c>
      <c r="C81" s="45"/>
      <c r="D81" s="60"/>
      <c r="E81" s="60"/>
      <c r="F81" s="60"/>
      <c r="G81" s="60"/>
      <c r="I81" s="60"/>
      <c r="J81" s="60"/>
      <c r="K81" s="60"/>
      <c r="L81" s="60"/>
      <c r="N81" s="60"/>
      <c r="O81" s="60"/>
      <c r="P81" s="60"/>
      <c r="Q81" s="60"/>
    </row>
    <row r="82" spans="1:17" ht="14.85" customHeight="1" x14ac:dyDescent="0.2">
      <c r="A82" s="28"/>
      <c r="B82" s="59" t="s">
        <v>135</v>
      </c>
      <c r="C82" s="45"/>
      <c r="D82" s="60"/>
      <c r="E82" s="60"/>
      <c r="F82" s="60"/>
      <c r="G82" s="60"/>
      <c r="I82" s="60"/>
      <c r="J82" s="60"/>
      <c r="K82" s="60"/>
      <c r="L82" s="60"/>
      <c r="N82" s="60"/>
      <c r="O82" s="60"/>
      <c r="P82" s="60"/>
      <c r="Q82" s="60"/>
    </row>
    <row r="83" spans="1:17" ht="14.85" customHeight="1" x14ac:dyDescent="0.2">
      <c r="A83" s="28"/>
      <c r="B83" s="59" t="s">
        <v>136</v>
      </c>
      <c r="C83" s="45"/>
      <c r="D83" s="60"/>
      <c r="E83" s="60"/>
      <c r="F83" s="60"/>
      <c r="G83" s="60"/>
      <c r="I83" s="60"/>
      <c r="J83" s="60"/>
      <c r="K83" s="60"/>
      <c r="L83" s="60"/>
      <c r="N83" s="60"/>
      <c r="O83" s="60"/>
      <c r="P83" s="60"/>
      <c r="Q83" s="60"/>
    </row>
    <row r="84" spans="1:17" ht="14.85" customHeight="1" x14ac:dyDescent="0.2">
      <c r="A84" s="28"/>
      <c r="B84" s="44" t="s">
        <v>106</v>
      </c>
      <c r="C84" s="45"/>
      <c r="D84" s="57">
        <f>D72+D68+D65+D54</f>
        <v>0</v>
      </c>
      <c r="E84" s="57">
        <f>E72+E68+E65+E54</f>
        <v>0</v>
      </c>
      <c r="F84" s="57">
        <f>F72+F68+F65+F54</f>
        <v>0</v>
      </c>
      <c r="G84" s="57">
        <f>G72+G68+G65+G54</f>
        <v>0</v>
      </c>
      <c r="I84" s="57">
        <f>I72+I68+I65+I54</f>
        <v>0</v>
      </c>
      <c r="J84" s="57">
        <f>J72+J68+J65+J54</f>
        <v>0</v>
      </c>
      <c r="K84" s="57">
        <f>K72+K68+K65+K54</f>
        <v>0</v>
      </c>
      <c r="L84" s="57">
        <f>L72+L68+L65+L54</f>
        <v>0</v>
      </c>
      <c r="N84" s="57">
        <f>N72+N68+N65+N54</f>
        <v>0</v>
      </c>
      <c r="O84" s="57">
        <f>O72+O68+O65+O54</f>
        <v>0</v>
      </c>
      <c r="P84" s="57">
        <f>P72+P68+P65+P54</f>
        <v>0</v>
      </c>
      <c r="Q84" s="57">
        <f>Q72+Q68+Q65+Q54</f>
        <v>0</v>
      </c>
    </row>
    <row r="85" spans="1:17" ht="14.85" customHeight="1" x14ac:dyDescent="0.2">
      <c r="A85" s="28"/>
      <c r="B85" s="45"/>
      <c r="C85" s="45"/>
    </row>
    <row r="86" spans="1:17" ht="6.75" customHeight="1" x14ac:dyDescent="0.2">
      <c r="A86" s="38"/>
      <c r="B86" s="38"/>
      <c r="C86" s="38"/>
      <c r="D86" s="38"/>
      <c r="E86" s="38"/>
      <c r="F86" s="38"/>
      <c r="G86" s="38"/>
      <c r="H86" s="38"/>
      <c r="I86" s="38"/>
      <c r="J86" s="38"/>
      <c r="K86" s="38"/>
      <c r="L86" s="38"/>
      <c r="M86" s="38"/>
      <c r="N86" s="38"/>
      <c r="O86" s="38"/>
      <c r="P86" s="38"/>
      <c r="Q86" s="38"/>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1BC1-6B95-4696-A7FE-DA532CE9016A}">
  <sheetPr>
    <tabColor theme="3" tint="0.89999084444715716"/>
    <pageSetUpPr fitToPage="1"/>
  </sheetPr>
  <dimension ref="A1:M91"/>
  <sheetViews>
    <sheetView showGridLines="0" topLeftCell="A21" zoomScale="90" zoomScaleNormal="90" zoomScaleSheetLayoutView="55" workbookViewId="0">
      <selection activeCell="H10" sqref="H10"/>
    </sheetView>
  </sheetViews>
  <sheetFormatPr defaultColWidth="9.140625" defaultRowHeight="12" x14ac:dyDescent="0.2"/>
  <cols>
    <col min="1" max="1" width="4.7109375" style="64" customWidth="1"/>
    <col min="2" max="2" width="30.42578125" style="64" customWidth="1"/>
    <col min="3" max="3" width="23.140625" style="64" customWidth="1"/>
    <col min="4" max="4" width="14.140625" style="65" customWidth="1"/>
    <col min="5" max="5" width="13.85546875" style="65" customWidth="1"/>
    <col min="6" max="7" width="10.5703125" style="65" customWidth="1"/>
    <col min="8" max="9" width="8" style="65" customWidth="1"/>
    <col min="10" max="10" width="12.85546875" style="65" customWidth="1"/>
    <col min="11" max="11" width="14.5703125" style="65" customWidth="1"/>
    <col min="12" max="12" width="15" style="65" customWidth="1"/>
    <col min="13" max="13" width="8" style="65" bestFit="1" customWidth="1"/>
    <col min="14" max="16384" width="9.140625" style="65"/>
  </cols>
  <sheetData>
    <row r="1" spans="2:13" s="9" customFormat="1" ht="15.95" customHeight="1" x14ac:dyDescent="0.2"/>
    <row r="2" spans="2:13" s="9" customFormat="1" ht="15.95" customHeight="1" x14ac:dyDescent="0.2">
      <c r="B2" s="459" t="s">
        <v>279</v>
      </c>
      <c r="C2" s="460"/>
      <c r="D2" s="460"/>
      <c r="E2" s="460"/>
      <c r="F2" s="460"/>
      <c r="G2" s="460"/>
      <c r="H2" s="460"/>
      <c r="I2" s="460"/>
      <c r="J2" s="460"/>
      <c r="K2" s="461"/>
    </row>
    <row r="3" spans="2:13" s="9" customFormat="1" ht="15.95" customHeight="1" x14ac:dyDescent="0.2"/>
    <row r="4" spans="2:13" ht="15.95" customHeight="1" x14ac:dyDescent="0.2">
      <c r="B4" s="14" t="s">
        <v>16</v>
      </c>
      <c r="D4" s="66"/>
      <c r="I4" s="67"/>
      <c r="K4" s="64"/>
      <c r="L4" s="68"/>
      <c r="M4" s="68"/>
    </row>
    <row r="5" spans="2:13" ht="15.95" customHeight="1" x14ac:dyDescent="0.2">
      <c r="B5" s="69" t="s">
        <v>137</v>
      </c>
      <c r="C5" s="70"/>
      <c r="D5" s="71"/>
      <c r="I5" s="67"/>
      <c r="K5" s="64"/>
      <c r="L5" s="66"/>
      <c r="M5" s="72"/>
    </row>
    <row r="6" spans="2:13" ht="15.95" customHeight="1" x14ac:dyDescent="0.2">
      <c r="B6" s="74" t="s">
        <v>274</v>
      </c>
      <c r="E6" s="465"/>
      <c r="I6" s="466"/>
      <c r="J6" s="466"/>
      <c r="K6" s="466"/>
      <c r="L6" s="64"/>
      <c r="M6" s="75"/>
    </row>
    <row r="7" spans="2:13" ht="15.95" customHeight="1" x14ac:dyDescent="0.2">
      <c r="B7" s="65"/>
      <c r="C7" s="65"/>
      <c r="E7" s="465"/>
    </row>
    <row r="8" spans="2:13" x14ac:dyDescent="0.2">
      <c r="B8" s="76"/>
      <c r="C8" s="77"/>
      <c r="D8" s="64"/>
    </row>
    <row r="9" spans="2:13" x14ac:dyDescent="0.2">
      <c r="B9" s="78" t="s">
        <v>17</v>
      </c>
      <c r="C9" s="64" t="s">
        <v>243</v>
      </c>
      <c r="D9" s="64"/>
      <c r="G9" s="67"/>
    </row>
    <row r="10" spans="2:13" ht="15.95" customHeight="1" x14ac:dyDescent="0.2">
      <c r="C10" s="66"/>
    </row>
    <row r="11" spans="2:13" ht="15.95" customHeight="1" x14ac:dyDescent="0.2">
      <c r="B11" s="79"/>
      <c r="C11" s="67"/>
      <c r="E11" s="64"/>
    </row>
    <row r="12" spans="2:13" ht="15.95" customHeight="1" x14ac:dyDescent="0.2">
      <c r="B12" s="79"/>
      <c r="C12" s="65"/>
    </row>
    <row r="13" spans="2:13" ht="15.95" customHeight="1" thickBot="1" x14ac:dyDescent="0.25">
      <c r="B13" s="65"/>
      <c r="C13" s="80" t="s">
        <v>228</v>
      </c>
      <c r="E13" s="81"/>
      <c r="F13" s="81"/>
      <c r="G13" s="81"/>
      <c r="H13" s="81"/>
      <c r="I13" s="81"/>
      <c r="J13" s="81"/>
      <c r="K13" s="81"/>
      <c r="L13" s="81"/>
      <c r="M13" s="81"/>
    </row>
    <row r="14" spans="2:13" ht="15.95" customHeight="1" x14ac:dyDescent="0.2">
      <c r="B14" s="65"/>
      <c r="C14" s="82" t="s">
        <v>138</v>
      </c>
      <c r="D14" s="83">
        <v>2025</v>
      </c>
      <c r="E14" s="83" t="s">
        <v>26</v>
      </c>
      <c r="F14" s="83" t="s">
        <v>27</v>
      </c>
      <c r="G14" s="84" t="s">
        <v>28</v>
      </c>
      <c r="H14" s="73"/>
      <c r="I14" s="73"/>
      <c r="J14" s="73"/>
      <c r="K14" s="73"/>
      <c r="L14" s="73"/>
      <c r="M14" s="73"/>
    </row>
    <row r="15" spans="2:13" ht="15.95" customHeight="1" thickBot="1" x14ac:dyDescent="0.25">
      <c r="B15" s="65"/>
      <c r="C15" s="85" t="s">
        <v>242</v>
      </c>
      <c r="D15" s="86">
        <f>L20</f>
        <v>0</v>
      </c>
      <c r="E15" s="86">
        <f>L39</f>
        <v>0</v>
      </c>
      <c r="F15" s="86">
        <f>L58</f>
        <v>0</v>
      </c>
      <c r="G15" s="87">
        <f>L77</f>
        <v>0</v>
      </c>
    </row>
    <row r="16" spans="2:13" ht="15.95" customHeight="1" x14ac:dyDescent="0.2"/>
    <row r="17" spans="1:12" ht="12.75" x14ac:dyDescent="0.2">
      <c r="B17" s="88">
        <v>2025</v>
      </c>
      <c r="C17" s="89"/>
    </row>
    <row r="18" spans="1:12" ht="24" x14ac:dyDescent="0.2">
      <c r="B18" s="90"/>
      <c r="C18" s="91" t="s">
        <v>139</v>
      </c>
      <c r="D18" s="91" t="s">
        <v>140</v>
      </c>
      <c r="E18" s="91" t="s">
        <v>141</v>
      </c>
      <c r="F18" s="462" t="s">
        <v>142</v>
      </c>
      <c r="G18" s="463"/>
      <c r="H18" s="463"/>
      <c r="I18" s="464"/>
      <c r="J18" s="91" t="s">
        <v>143</v>
      </c>
      <c r="K18" s="91" t="s">
        <v>144</v>
      </c>
      <c r="L18" s="91" t="s">
        <v>145</v>
      </c>
    </row>
    <row r="19" spans="1:12" x14ac:dyDescent="0.2">
      <c r="B19" s="90"/>
      <c r="C19" s="92"/>
      <c r="D19" s="92"/>
      <c r="E19" s="92"/>
      <c r="F19" s="93">
        <v>0</v>
      </c>
      <c r="G19" s="93">
        <v>0.2</v>
      </c>
      <c r="H19" s="93">
        <v>0.5</v>
      </c>
      <c r="I19" s="93">
        <v>1</v>
      </c>
      <c r="J19" s="92"/>
      <c r="K19" s="92"/>
      <c r="L19" s="92"/>
    </row>
    <row r="20" spans="1:12" x14ac:dyDescent="0.2">
      <c r="B20" s="94" t="s">
        <v>146</v>
      </c>
      <c r="C20" s="95">
        <f>SUM(C25:C34)</f>
        <v>0</v>
      </c>
      <c r="D20" s="95">
        <f t="shared" ref="D20" si="0">SUM(D25:D34)</f>
        <v>0</v>
      </c>
      <c r="E20" s="95">
        <f>SUM(E25:E34)</f>
        <v>0</v>
      </c>
      <c r="F20" s="96"/>
      <c r="G20" s="96"/>
      <c r="H20" s="96"/>
      <c r="I20" s="96"/>
      <c r="J20" s="95">
        <f>J22+J23</f>
        <v>0</v>
      </c>
      <c r="K20" s="95">
        <f>SUM(K26:K34)</f>
        <v>0</v>
      </c>
      <c r="L20" s="95">
        <f>K20*0.08</f>
        <v>0</v>
      </c>
    </row>
    <row r="21" spans="1:12" ht="22.5" x14ac:dyDescent="0.2">
      <c r="A21" s="97"/>
      <c r="B21" s="98" t="s">
        <v>147</v>
      </c>
      <c r="C21" s="99"/>
      <c r="D21" s="99"/>
      <c r="E21" s="99"/>
      <c r="F21" s="99"/>
      <c r="G21" s="99"/>
      <c r="H21" s="99"/>
      <c r="I21" s="99"/>
      <c r="J21" s="99"/>
      <c r="K21" s="99"/>
      <c r="L21" s="100"/>
    </row>
    <row r="22" spans="1:12" x14ac:dyDescent="0.2">
      <c r="A22" s="65"/>
      <c r="B22" s="101" t="s">
        <v>148</v>
      </c>
      <c r="C22" s="102"/>
      <c r="D22" s="96"/>
      <c r="E22" s="95">
        <f>C22+D22</f>
        <v>0</v>
      </c>
      <c r="F22" s="99"/>
      <c r="G22" s="99"/>
      <c r="H22" s="99"/>
      <c r="I22" s="99"/>
      <c r="J22" s="95">
        <f>E22</f>
        <v>0</v>
      </c>
      <c r="K22" s="96"/>
      <c r="L22" s="95">
        <f t="shared" ref="L22:L23" si="1">K22*0.08</f>
        <v>0</v>
      </c>
    </row>
    <row r="23" spans="1:12" x14ac:dyDescent="0.2">
      <c r="A23" s="103"/>
      <c r="B23" s="104" t="s">
        <v>149</v>
      </c>
      <c r="C23" s="96"/>
      <c r="D23" s="96"/>
      <c r="E23" s="95">
        <f>C23+D23</f>
        <v>0</v>
      </c>
      <c r="F23" s="99"/>
      <c r="G23" s="99"/>
      <c r="H23" s="99"/>
      <c r="I23" s="99"/>
      <c r="J23" s="95">
        <f>0.2*G20+0.5*H20+I20</f>
        <v>0</v>
      </c>
      <c r="K23" s="96"/>
      <c r="L23" s="95">
        <f t="shared" si="1"/>
        <v>0</v>
      </c>
    </row>
    <row r="24" spans="1:12" x14ac:dyDescent="0.2">
      <c r="A24" s="105"/>
      <c r="B24" s="106" t="s">
        <v>150</v>
      </c>
      <c r="C24" s="99"/>
      <c r="D24" s="99"/>
      <c r="E24" s="99"/>
      <c r="F24" s="99"/>
      <c r="G24" s="99"/>
      <c r="H24" s="99"/>
      <c r="I24" s="99"/>
      <c r="J24" s="99"/>
      <c r="K24" s="99"/>
      <c r="L24" s="107"/>
    </row>
    <row r="25" spans="1:12" x14ac:dyDescent="0.2">
      <c r="A25" s="65"/>
      <c r="B25" s="108">
        <v>0</v>
      </c>
      <c r="C25" s="96"/>
      <c r="D25" s="96"/>
      <c r="E25" s="96"/>
      <c r="F25" s="99"/>
      <c r="G25" s="99"/>
      <c r="H25" s="99"/>
      <c r="I25" s="99"/>
      <c r="J25" s="96"/>
      <c r="K25" s="109"/>
      <c r="L25" s="110"/>
    </row>
    <row r="26" spans="1:12" x14ac:dyDescent="0.2">
      <c r="A26" s="103"/>
      <c r="B26" s="108">
        <v>0.1</v>
      </c>
      <c r="C26" s="96"/>
      <c r="D26" s="96"/>
      <c r="E26" s="96"/>
      <c r="F26" s="99"/>
      <c r="G26" s="99"/>
      <c r="H26" s="99"/>
      <c r="I26" s="99"/>
      <c r="J26" s="96"/>
      <c r="K26" s="95">
        <f>J26*0.1</f>
        <v>0</v>
      </c>
      <c r="L26" s="95">
        <f t="shared" ref="L26:L33" si="2">K26*0.08</f>
        <v>0</v>
      </c>
    </row>
    <row r="27" spans="1:12" x14ac:dyDescent="0.2">
      <c r="A27" s="97"/>
      <c r="B27" s="108">
        <v>0.2</v>
      </c>
      <c r="C27" s="96"/>
      <c r="D27" s="96"/>
      <c r="E27" s="96"/>
      <c r="F27" s="99"/>
      <c r="G27" s="99"/>
      <c r="H27" s="99"/>
      <c r="I27" s="99"/>
      <c r="J27" s="96"/>
      <c r="K27" s="95">
        <f>J27*0.2</f>
        <v>0</v>
      </c>
      <c r="L27" s="95">
        <f t="shared" si="2"/>
        <v>0</v>
      </c>
    </row>
    <row r="28" spans="1:12" x14ac:dyDescent="0.2">
      <c r="A28" s="97"/>
      <c r="B28" s="108">
        <v>0.35</v>
      </c>
      <c r="C28" s="96"/>
      <c r="D28" s="96"/>
      <c r="E28" s="96"/>
      <c r="F28" s="99"/>
      <c r="G28" s="99"/>
      <c r="H28" s="99"/>
      <c r="I28" s="99"/>
      <c r="J28" s="96"/>
      <c r="K28" s="95">
        <f>J28*0.35</f>
        <v>0</v>
      </c>
      <c r="L28" s="95">
        <f t="shared" si="2"/>
        <v>0</v>
      </c>
    </row>
    <row r="29" spans="1:12" x14ac:dyDescent="0.2">
      <c r="A29" s="103"/>
      <c r="B29" s="108">
        <v>0.5</v>
      </c>
      <c r="C29" s="96"/>
      <c r="D29" s="96"/>
      <c r="E29" s="96"/>
      <c r="F29" s="99"/>
      <c r="G29" s="99"/>
      <c r="H29" s="99"/>
      <c r="I29" s="99"/>
      <c r="J29" s="96"/>
      <c r="K29" s="95">
        <f>J29*0.5</f>
        <v>0</v>
      </c>
      <c r="L29" s="95">
        <f t="shared" si="2"/>
        <v>0</v>
      </c>
    </row>
    <row r="30" spans="1:12" x14ac:dyDescent="0.2">
      <c r="A30" s="103"/>
      <c r="B30" s="108">
        <v>0.75</v>
      </c>
      <c r="C30" s="96"/>
      <c r="D30" s="96"/>
      <c r="E30" s="96"/>
      <c r="F30" s="99"/>
      <c r="G30" s="99"/>
      <c r="H30" s="99"/>
      <c r="I30" s="99"/>
      <c r="J30" s="96"/>
      <c r="K30" s="95">
        <f>J30*0.75</f>
        <v>0</v>
      </c>
      <c r="L30" s="95">
        <f t="shared" si="2"/>
        <v>0</v>
      </c>
    </row>
    <row r="31" spans="1:12" x14ac:dyDescent="0.2">
      <c r="A31" s="103"/>
      <c r="B31" s="108">
        <v>1</v>
      </c>
      <c r="C31" s="96"/>
      <c r="D31" s="96"/>
      <c r="E31" s="96"/>
      <c r="F31" s="99"/>
      <c r="G31" s="99"/>
      <c r="H31" s="99"/>
      <c r="I31" s="99"/>
      <c r="J31" s="96"/>
      <c r="K31" s="95">
        <f>J31</f>
        <v>0</v>
      </c>
      <c r="L31" s="95">
        <f t="shared" si="2"/>
        <v>0</v>
      </c>
    </row>
    <row r="32" spans="1:12" x14ac:dyDescent="0.2">
      <c r="A32" s="103"/>
      <c r="B32" s="108">
        <v>1.5</v>
      </c>
      <c r="C32" s="96"/>
      <c r="D32" s="96"/>
      <c r="E32" s="96"/>
      <c r="F32" s="99"/>
      <c r="G32" s="99"/>
      <c r="H32" s="99"/>
      <c r="I32" s="99"/>
      <c r="J32" s="96"/>
      <c r="K32" s="95">
        <f>J32*1.5</f>
        <v>0</v>
      </c>
      <c r="L32" s="95">
        <f t="shared" si="2"/>
        <v>0</v>
      </c>
    </row>
    <row r="33" spans="1:12" x14ac:dyDescent="0.2">
      <c r="A33" s="97"/>
      <c r="B33" s="108">
        <v>2</v>
      </c>
      <c r="C33" s="96"/>
      <c r="D33" s="96"/>
      <c r="E33" s="96"/>
      <c r="F33" s="99"/>
      <c r="G33" s="99"/>
      <c r="H33" s="99"/>
      <c r="I33" s="99"/>
      <c r="J33" s="96"/>
      <c r="K33" s="95">
        <f>J33*2</f>
        <v>0</v>
      </c>
      <c r="L33" s="95">
        <f t="shared" si="2"/>
        <v>0</v>
      </c>
    </row>
    <row r="34" spans="1:12" x14ac:dyDescent="0.2">
      <c r="A34" s="97"/>
      <c r="B34" s="111" t="s">
        <v>151</v>
      </c>
      <c r="C34" s="96"/>
      <c r="D34" s="96"/>
      <c r="E34" s="96"/>
      <c r="F34" s="112"/>
      <c r="G34" s="109"/>
      <c r="H34" s="109"/>
      <c r="I34" s="110"/>
      <c r="J34" s="96"/>
      <c r="K34" s="96"/>
      <c r="L34" s="96"/>
    </row>
    <row r="35" spans="1:12" x14ac:dyDescent="0.2">
      <c r="A35" s="97"/>
    </row>
    <row r="36" spans="1:12" ht="15.95" customHeight="1" x14ac:dyDescent="0.2">
      <c r="A36" s="65"/>
      <c r="B36" s="113" t="s">
        <v>26</v>
      </c>
      <c r="C36" s="89"/>
    </row>
    <row r="37" spans="1:12" ht="24" x14ac:dyDescent="0.2">
      <c r="A37" s="65"/>
      <c r="B37" s="90"/>
      <c r="C37" s="91" t="s">
        <v>139</v>
      </c>
      <c r="D37" s="91" t="s">
        <v>140</v>
      </c>
      <c r="E37" s="91" t="s">
        <v>141</v>
      </c>
      <c r="F37" s="462" t="s">
        <v>142</v>
      </c>
      <c r="G37" s="463"/>
      <c r="H37" s="463"/>
      <c r="I37" s="464"/>
      <c r="J37" s="91" t="s">
        <v>143</v>
      </c>
      <c r="K37" s="91" t="s">
        <v>144</v>
      </c>
      <c r="L37" s="91" t="s">
        <v>145</v>
      </c>
    </row>
    <row r="38" spans="1:12" x14ac:dyDescent="0.2">
      <c r="B38" s="90"/>
      <c r="C38" s="92"/>
      <c r="D38" s="92"/>
      <c r="E38" s="92"/>
      <c r="F38" s="93">
        <v>0</v>
      </c>
      <c r="G38" s="93">
        <v>0.2</v>
      </c>
      <c r="H38" s="93">
        <v>0.5</v>
      </c>
      <c r="I38" s="93">
        <v>1</v>
      </c>
      <c r="J38" s="92"/>
      <c r="K38" s="92"/>
      <c r="L38" s="92"/>
    </row>
    <row r="39" spans="1:12" x14ac:dyDescent="0.2">
      <c r="B39" s="94" t="s">
        <v>146</v>
      </c>
      <c r="C39" s="95">
        <f>SUM(C44:C53)</f>
        <v>0</v>
      </c>
      <c r="D39" s="95">
        <f t="shared" ref="D39:E39" si="3">SUM(D44:D53)</f>
        <v>0</v>
      </c>
      <c r="E39" s="95">
        <f t="shared" si="3"/>
        <v>0</v>
      </c>
      <c r="F39" s="96"/>
      <c r="G39" s="96"/>
      <c r="H39" s="96"/>
      <c r="I39" s="96"/>
      <c r="J39" s="95">
        <f>J41+J42</f>
        <v>0</v>
      </c>
      <c r="K39" s="95">
        <f>SUM(K45:K53)</f>
        <v>0</v>
      </c>
      <c r="L39" s="95">
        <f>K39*0.08</f>
        <v>0</v>
      </c>
    </row>
    <row r="40" spans="1:12" ht="22.5" x14ac:dyDescent="0.2">
      <c r="B40" s="98" t="s">
        <v>147</v>
      </c>
      <c r="C40" s="99"/>
      <c r="D40" s="99"/>
      <c r="E40" s="99"/>
      <c r="F40" s="99"/>
      <c r="G40" s="99"/>
      <c r="H40" s="99"/>
      <c r="I40" s="99"/>
      <c r="J40" s="99"/>
      <c r="K40" s="99"/>
      <c r="L40" s="100"/>
    </row>
    <row r="41" spans="1:12" x14ac:dyDescent="0.2">
      <c r="B41" s="101" t="s">
        <v>148</v>
      </c>
      <c r="C41" s="96"/>
      <c r="D41" s="96"/>
      <c r="E41" s="95">
        <f>C41+D41</f>
        <v>0</v>
      </c>
      <c r="F41" s="99"/>
      <c r="G41" s="99"/>
      <c r="H41" s="99"/>
      <c r="I41" s="99"/>
      <c r="J41" s="95">
        <f>E41</f>
        <v>0</v>
      </c>
      <c r="K41" s="96"/>
      <c r="L41" s="95">
        <f t="shared" ref="L41:L42" si="4">K41*0.08</f>
        <v>0</v>
      </c>
    </row>
    <row r="42" spans="1:12" x14ac:dyDescent="0.2">
      <c r="B42" s="104" t="s">
        <v>149</v>
      </c>
      <c r="C42" s="96"/>
      <c r="D42" s="96"/>
      <c r="E42" s="95">
        <f>C42+D42</f>
        <v>0</v>
      </c>
      <c r="F42" s="99"/>
      <c r="G42" s="99"/>
      <c r="H42" s="99"/>
      <c r="I42" s="99"/>
      <c r="J42" s="95">
        <f>0.2*G39+0.5*H39+I39</f>
        <v>0</v>
      </c>
      <c r="K42" s="96"/>
      <c r="L42" s="95">
        <f t="shared" si="4"/>
        <v>0</v>
      </c>
    </row>
    <row r="43" spans="1:12" x14ac:dyDescent="0.2">
      <c r="B43" s="106" t="s">
        <v>150</v>
      </c>
      <c r="C43" s="99"/>
      <c r="D43" s="99"/>
      <c r="E43" s="99"/>
      <c r="F43" s="99"/>
      <c r="G43" s="99"/>
      <c r="H43" s="99"/>
      <c r="I43" s="99"/>
      <c r="J43" s="99"/>
      <c r="K43" s="99"/>
      <c r="L43" s="107"/>
    </row>
    <row r="44" spans="1:12" x14ac:dyDescent="0.2">
      <c r="B44" s="108">
        <v>0</v>
      </c>
      <c r="C44" s="96"/>
      <c r="D44" s="96"/>
      <c r="E44" s="96"/>
      <c r="F44" s="99"/>
      <c r="G44" s="99"/>
      <c r="H44" s="99"/>
      <c r="I44" s="99"/>
      <c r="J44" s="96"/>
      <c r="K44" s="109"/>
      <c r="L44" s="110"/>
    </row>
    <row r="45" spans="1:12" x14ac:dyDescent="0.2">
      <c r="B45" s="108">
        <v>0.1</v>
      </c>
      <c r="C45" s="96"/>
      <c r="D45" s="96"/>
      <c r="E45" s="96"/>
      <c r="F45" s="99"/>
      <c r="G45" s="99"/>
      <c r="H45" s="99"/>
      <c r="I45" s="99"/>
      <c r="J45" s="96"/>
      <c r="K45" s="95">
        <f>J45*0.1</f>
        <v>0</v>
      </c>
      <c r="L45" s="95">
        <f t="shared" ref="L45:L52" si="5">K45*0.08</f>
        <v>0</v>
      </c>
    </row>
    <row r="46" spans="1:12" x14ac:dyDescent="0.2">
      <c r="B46" s="108">
        <v>0.2</v>
      </c>
      <c r="C46" s="96"/>
      <c r="D46" s="96"/>
      <c r="E46" s="96"/>
      <c r="F46" s="99"/>
      <c r="G46" s="99"/>
      <c r="H46" s="99"/>
      <c r="I46" s="99"/>
      <c r="J46" s="96"/>
      <c r="K46" s="95">
        <f>J46*0.2</f>
        <v>0</v>
      </c>
      <c r="L46" s="95">
        <f t="shared" si="5"/>
        <v>0</v>
      </c>
    </row>
    <row r="47" spans="1:12" x14ac:dyDescent="0.2">
      <c r="B47" s="108">
        <v>0.35</v>
      </c>
      <c r="C47" s="96"/>
      <c r="D47" s="96"/>
      <c r="E47" s="96"/>
      <c r="F47" s="99"/>
      <c r="G47" s="99"/>
      <c r="H47" s="99"/>
      <c r="I47" s="99"/>
      <c r="J47" s="96"/>
      <c r="K47" s="95">
        <f>J47*0.35</f>
        <v>0</v>
      </c>
      <c r="L47" s="95">
        <f t="shared" si="5"/>
        <v>0</v>
      </c>
    </row>
    <row r="48" spans="1:12" x14ac:dyDescent="0.2">
      <c r="B48" s="108">
        <v>0.5</v>
      </c>
      <c r="C48" s="96"/>
      <c r="D48" s="96"/>
      <c r="E48" s="96"/>
      <c r="F48" s="99"/>
      <c r="G48" s="99"/>
      <c r="H48" s="99"/>
      <c r="I48" s="99"/>
      <c r="J48" s="96"/>
      <c r="K48" s="95">
        <f>J48*0.5</f>
        <v>0</v>
      </c>
      <c r="L48" s="95">
        <f t="shared" si="5"/>
        <v>0</v>
      </c>
    </row>
    <row r="49" spans="2:12" x14ac:dyDescent="0.2">
      <c r="B49" s="108">
        <v>0.75</v>
      </c>
      <c r="C49" s="96"/>
      <c r="D49" s="96"/>
      <c r="E49" s="96"/>
      <c r="F49" s="99"/>
      <c r="G49" s="99"/>
      <c r="H49" s="99"/>
      <c r="I49" s="99"/>
      <c r="J49" s="96"/>
      <c r="K49" s="95">
        <f>J49*0.75</f>
        <v>0</v>
      </c>
      <c r="L49" s="95">
        <f t="shared" si="5"/>
        <v>0</v>
      </c>
    </row>
    <row r="50" spans="2:12" x14ac:dyDescent="0.2">
      <c r="B50" s="108">
        <v>1</v>
      </c>
      <c r="C50" s="96"/>
      <c r="D50" s="96"/>
      <c r="E50" s="96"/>
      <c r="F50" s="99"/>
      <c r="G50" s="99"/>
      <c r="H50" s="99"/>
      <c r="I50" s="99"/>
      <c r="J50" s="96"/>
      <c r="K50" s="95">
        <f>J50</f>
        <v>0</v>
      </c>
      <c r="L50" s="95">
        <f t="shared" si="5"/>
        <v>0</v>
      </c>
    </row>
    <row r="51" spans="2:12" x14ac:dyDescent="0.2">
      <c r="B51" s="108">
        <v>1.5</v>
      </c>
      <c r="C51" s="96"/>
      <c r="D51" s="96"/>
      <c r="E51" s="96"/>
      <c r="F51" s="99"/>
      <c r="G51" s="99"/>
      <c r="H51" s="99"/>
      <c r="I51" s="99"/>
      <c r="J51" s="96"/>
      <c r="K51" s="95">
        <f>J51*1.5</f>
        <v>0</v>
      </c>
      <c r="L51" s="95">
        <f t="shared" si="5"/>
        <v>0</v>
      </c>
    </row>
    <row r="52" spans="2:12" x14ac:dyDescent="0.2">
      <c r="B52" s="108">
        <v>2</v>
      </c>
      <c r="C52" s="96"/>
      <c r="D52" s="96"/>
      <c r="E52" s="96"/>
      <c r="F52" s="99"/>
      <c r="G52" s="99"/>
      <c r="H52" s="99"/>
      <c r="I52" s="99"/>
      <c r="J52" s="96"/>
      <c r="K52" s="95">
        <f>J52*2</f>
        <v>0</v>
      </c>
      <c r="L52" s="95">
        <f t="shared" si="5"/>
        <v>0</v>
      </c>
    </row>
    <row r="53" spans="2:12" x14ac:dyDescent="0.2">
      <c r="B53" s="111" t="s">
        <v>151</v>
      </c>
      <c r="C53" s="96"/>
      <c r="D53" s="96"/>
      <c r="E53" s="96"/>
      <c r="F53" s="112"/>
      <c r="G53" s="109"/>
      <c r="H53" s="109"/>
      <c r="I53" s="110"/>
      <c r="J53" s="96"/>
      <c r="K53" s="96"/>
      <c r="L53" s="96"/>
    </row>
    <row r="55" spans="2:12" ht="12.75" x14ac:dyDescent="0.2">
      <c r="B55" s="113" t="s">
        <v>27</v>
      </c>
      <c r="C55" s="89"/>
    </row>
    <row r="56" spans="2:12" ht="24" x14ac:dyDescent="0.2">
      <c r="B56" s="90"/>
      <c r="C56" s="91" t="s">
        <v>139</v>
      </c>
      <c r="D56" s="91" t="s">
        <v>140</v>
      </c>
      <c r="E56" s="91" t="s">
        <v>141</v>
      </c>
      <c r="F56" s="462" t="s">
        <v>142</v>
      </c>
      <c r="G56" s="463"/>
      <c r="H56" s="463"/>
      <c r="I56" s="464"/>
      <c r="J56" s="91" t="s">
        <v>143</v>
      </c>
      <c r="K56" s="91" t="s">
        <v>144</v>
      </c>
      <c r="L56" s="91" t="s">
        <v>145</v>
      </c>
    </row>
    <row r="57" spans="2:12" x14ac:dyDescent="0.2">
      <c r="B57" s="90"/>
      <c r="C57" s="92"/>
      <c r="D57" s="92"/>
      <c r="E57" s="92"/>
      <c r="F57" s="93">
        <v>0</v>
      </c>
      <c r="G57" s="93">
        <v>0.2</v>
      </c>
      <c r="H57" s="93">
        <v>0.5</v>
      </c>
      <c r="I57" s="93">
        <v>1</v>
      </c>
      <c r="J57" s="92"/>
      <c r="K57" s="92"/>
      <c r="L57" s="92"/>
    </row>
    <row r="58" spans="2:12" x14ac:dyDescent="0.2">
      <c r="B58" s="94" t="s">
        <v>146</v>
      </c>
      <c r="C58" s="95">
        <f>SUM(C63:C72)</f>
        <v>0</v>
      </c>
      <c r="D58" s="95">
        <f t="shared" ref="D58:E58" si="6">SUM(D63:D72)</f>
        <v>0</v>
      </c>
      <c r="E58" s="95">
        <f t="shared" si="6"/>
        <v>0</v>
      </c>
      <c r="F58" s="96"/>
      <c r="G58" s="96"/>
      <c r="H58" s="96"/>
      <c r="I58" s="96"/>
      <c r="J58" s="95">
        <f>J60+J61</f>
        <v>0</v>
      </c>
      <c r="K58" s="95">
        <f>SUM(K64:K72)</f>
        <v>0</v>
      </c>
      <c r="L58" s="95">
        <f>K58*0.08</f>
        <v>0</v>
      </c>
    </row>
    <row r="59" spans="2:12" ht="22.5" x14ac:dyDescent="0.2">
      <c r="B59" s="98" t="s">
        <v>147</v>
      </c>
      <c r="C59" s="99"/>
      <c r="D59" s="99"/>
      <c r="E59" s="99"/>
      <c r="F59" s="99"/>
      <c r="G59" s="99"/>
      <c r="H59" s="99"/>
      <c r="I59" s="99"/>
      <c r="J59" s="99"/>
      <c r="K59" s="99"/>
      <c r="L59" s="100"/>
    </row>
    <row r="60" spans="2:12" x14ac:dyDescent="0.2">
      <c r="B60" s="101" t="s">
        <v>148</v>
      </c>
      <c r="C60" s="96"/>
      <c r="D60" s="96"/>
      <c r="E60" s="95">
        <f>C60+D60</f>
        <v>0</v>
      </c>
      <c r="F60" s="99"/>
      <c r="G60" s="99"/>
      <c r="H60" s="99"/>
      <c r="I60" s="99"/>
      <c r="J60" s="95">
        <f>E60</f>
        <v>0</v>
      </c>
      <c r="K60" s="96"/>
      <c r="L60" s="95">
        <f t="shared" ref="L60:L61" si="7">K60*0.08</f>
        <v>0</v>
      </c>
    </row>
    <row r="61" spans="2:12" x14ac:dyDescent="0.2">
      <c r="B61" s="104" t="s">
        <v>149</v>
      </c>
      <c r="C61" s="96"/>
      <c r="D61" s="96"/>
      <c r="E61" s="95">
        <f>C61+D61</f>
        <v>0</v>
      </c>
      <c r="F61" s="99"/>
      <c r="G61" s="99"/>
      <c r="H61" s="99"/>
      <c r="I61" s="99"/>
      <c r="J61" s="95">
        <f>0.2*G58+0.5*H58+I58</f>
        <v>0</v>
      </c>
      <c r="K61" s="96"/>
      <c r="L61" s="95">
        <f t="shared" si="7"/>
        <v>0</v>
      </c>
    </row>
    <row r="62" spans="2:12" x14ac:dyDescent="0.2">
      <c r="B62" s="106" t="s">
        <v>150</v>
      </c>
      <c r="C62" s="99"/>
      <c r="D62" s="99"/>
      <c r="E62" s="99"/>
      <c r="F62" s="99"/>
      <c r="G62" s="99"/>
      <c r="H62" s="99"/>
      <c r="I62" s="99"/>
      <c r="J62" s="99"/>
      <c r="K62" s="99"/>
      <c r="L62" s="107"/>
    </row>
    <row r="63" spans="2:12" x14ac:dyDescent="0.2">
      <c r="B63" s="108">
        <v>0</v>
      </c>
      <c r="C63" s="96"/>
      <c r="D63" s="96"/>
      <c r="E63" s="96"/>
      <c r="F63" s="99"/>
      <c r="G63" s="99"/>
      <c r="H63" s="99"/>
      <c r="I63" s="99"/>
      <c r="J63" s="96"/>
      <c r="K63" s="109"/>
      <c r="L63" s="110"/>
    </row>
    <row r="64" spans="2:12" x14ac:dyDescent="0.2">
      <c r="B64" s="108">
        <v>0.1</v>
      </c>
      <c r="C64" s="96"/>
      <c r="D64" s="96"/>
      <c r="E64" s="96"/>
      <c r="F64" s="99"/>
      <c r="G64" s="99"/>
      <c r="H64" s="99"/>
      <c r="I64" s="99"/>
      <c r="J64" s="96"/>
      <c r="K64" s="95">
        <f>J64*0.1</f>
        <v>0</v>
      </c>
      <c r="L64" s="95">
        <f t="shared" ref="L64:L71" si="8">K64*0.08</f>
        <v>0</v>
      </c>
    </row>
    <row r="65" spans="2:12" x14ac:dyDescent="0.2">
      <c r="B65" s="108">
        <v>0.2</v>
      </c>
      <c r="C65" s="96"/>
      <c r="D65" s="96"/>
      <c r="E65" s="96"/>
      <c r="F65" s="99"/>
      <c r="G65" s="99"/>
      <c r="H65" s="99"/>
      <c r="I65" s="99"/>
      <c r="J65" s="96"/>
      <c r="K65" s="95">
        <f>J65*0.2</f>
        <v>0</v>
      </c>
      <c r="L65" s="95">
        <f t="shared" si="8"/>
        <v>0</v>
      </c>
    </row>
    <row r="66" spans="2:12" x14ac:dyDescent="0.2">
      <c r="B66" s="108">
        <v>0.35</v>
      </c>
      <c r="C66" s="96"/>
      <c r="D66" s="96"/>
      <c r="E66" s="96"/>
      <c r="F66" s="99"/>
      <c r="G66" s="99"/>
      <c r="H66" s="99"/>
      <c r="I66" s="99"/>
      <c r="J66" s="96"/>
      <c r="K66" s="95">
        <f>J66*0.35</f>
        <v>0</v>
      </c>
      <c r="L66" s="95">
        <f t="shared" si="8"/>
        <v>0</v>
      </c>
    </row>
    <row r="67" spans="2:12" x14ac:dyDescent="0.2">
      <c r="B67" s="108">
        <v>0.5</v>
      </c>
      <c r="C67" s="96"/>
      <c r="D67" s="96"/>
      <c r="E67" s="96"/>
      <c r="F67" s="99"/>
      <c r="G67" s="99"/>
      <c r="H67" s="99"/>
      <c r="I67" s="99"/>
      <c r="J67" s="96"/>
      <c r="K67" s="95">
        <f>J67*0.5</f>
        <v>0</v>
      </c>
      <c r="L67" s="95">
        <f t="shared" si="8"/>
        <v>0</v>
      </c>
    </row>
    <row r="68" spans="2:12" x14ac:dyDescent="0.2">
      <c r="B68" s="108">
        <v>0.75</v>
      </c>
      <c r="C68" s="96"/>
      <c r="D68" s="96"/>
      <c r="E68" s="96"/>
      <c r="F68" s="99"/>
      <c r="G68" s="99"/>
      <c r="H68" s="99"/>
      <c r="I68" s="99"/>
      <c r="J68" s="96"/>
      <c r="K68" s="95">
        <f>J68*0.75</f>
        <v>0</v>
      </c>
      <c r="L68" s="95">
        <f t="shared" si="8"/>
        <v>0</v>
      </c>
    </row>
    <row r="69" spans="2:12" x14ac:dyDescent="0.2">
      <c r="B69" s="108">
        <v>1</v>
      </c>
      <c r="C69" s="96"/>
      <c r="D69" s="96"/>
      <c r="E69" s="96"/>
      <c r="F69" s="99"/>
      <c r="G69" s="99"/>
      <c r="H69" s="99"/>
      <c r="I69" s="99"/>
      <c r="J69" s="96"/>
      <c r="K69" s="95">
        <f>J69</f>
        <v>0</v>
      </c>
      <c r="L69" s="95">
        <f t="shared" si="8"/>
        <v>0</v>
      </c>
    </row>
    <row r="70" spans="2:12" x14ac:dyDescent="0.2">
      <c r="B70" s="108">
        <v>1.5</v>
      </c>
      <c r="C70" s="96"/>
      <c r="D70" s="96"/>
      <c r="E70" s="96"/>
      <c r="F70" s="99"/>
      <c r="G70" s="99"/>
      <c r="H70" s="99"/>
      <c r="I70" s="99"/>
      <c r="J70" s="96"/>
      <c r="K70" s="95">
        <f>J70*1.5</f>
        <v>0</v>
      </c>
      <c r="L70" s="95">
        <f t="shared" si="8"/>
        <v>0</v>
      </c>
    </row>
    <row r="71" spans="2:12" x14ac:dyDescent="0.2">
      <c r="B71" s="108">
        <v>2</v>
      </c>
      <c r="C71" s="96"/>
      <c r="D71" s="96"/>
      <c r="E71" s="96"/>
      <c r="F71" s="99"/>
      <c r="G71" s="99"/>
      <c r="H71" s="99"/>
      <c r="I71" s="99"/>
      <c r="J71" s="96"/>
      <c r="K71" s="95">
        <f>J71*2</f>
        <v>0</v>
      </c>
      <c r="L71" s="95">
        <f t="shared" si="8"/>
        <v>0</v>
      </c>
    </row>
    <row r="72" spans="2:12" x14ac:dyDescent="0.2">
      <c r="B72" s="111" t="s">
        <v>151</v>
      </c>
      <c r="C72" s="96"/>
      <c r="D72" s="96"/>
      <c r="E72" s="96"/>
      <c r="F72" s="112"/>
      <c r="G72" s="109"/>
      <c r="H72" s="109"/>
      <c r="I72" s="110"/>
      <c r="J72" s="96"/>
      <c r="K72" s="96"/>
      <c r="L72" s="96"/>
    </row>
    <row r="74" spans="2:12" ht="12.75" x14ac:dyDescent="0.2">
      <c r="B74" s="113" t="s">
        <v>28</v>
      </c>
      <c r="C74" s="89"/>
    </row>
    <row r="75" spans="2:12" ht="24" x14ac:dyDescent="0.2">
      <c r="B75" s="90"/>
      <c r="C75" s="91" t="s">
        <v>139</v>
      </c>
      <c r="D75" s="91" t="s">
        <v>140</v>
      </c>
      <c r="E75" s="91" t="s">
        <v>141</v>
      </c>
      <c r="F75" s="462" t="s">
        <v>142</v>
      </c>
      <c r="G75" s="463"/>
      <c r="H75" s="463"/>
      <c r="I75" s="464"/>
      <c r="J75" s="91" t="s">
        <v>143</v>
      </c>
      <c r="K75" s="91" t="s">
        <v>144</v>
      </c>
      <c r="L75" s="91" t="s">
        <v>145</v>
      </c>
    </row>
    <row r="76" spans="2:12" x14ac:dyDescent="0.2">
      <c r="B76" s="90"/>
      <c r="C76" s="92"/>
      <c r="D76" s="92"/>
      <c r="E76" s="92"/>
      <c r="F76" s="93">
        <v>0</v>
      </c>
      <c r="G76" s="93">
        <v>0.2</v>
      </c>
      <c r="H76" s="93">
        <v>0.5</v>
      </c>
      <c r="I76" s="93">
        <v>1</v>
      </c>
      <c r="J76" s="92"/>
      <c r="K76" s="92"/>
      <c r="L76" s="92"/>
    </row>
    <row r="77" spans="2:12" x14ac:dyDescent="0.2">
      <c r="B77" s="94" t="s">
        <v>146</v>
      </c>
      <c r="C77" s="95">
        <f>SUM(C82:C91)</f>
        <v>0</v>
      </c>
      <c r="D77" s="95">
        <f t="shared" ref="D77:E77" si="9">SUM(D82:D91)</f>
        <v>0</v>
      </c>
      <c r="E77" s="95">
        <f t="shared" si="9"/>
        <v>0</v>
      </c>
      <c r="F77" s="96"/>
      <c r="G77" s="96"/>
      <c r="H77" s="96"/>
      <c r="I77" s="96"/>
      <c r="J77" s="95">
        <f>J79+J80</f>
        <v>0</v>
      </c>
      <c r="K77" s="95">
        <f>SUM(K83:K91)</f>
        <v>0</v>
      </c>
      <c r="L77" s="95">
        <f>K77*0.08</f>
        <v>0</v>
      </c>
    </row>
    <row r="78" spans="2:12" ht="22.5" x14ac:dyDescent="0.2">
      <c r="B78" s="98" t="s">
        <v>147</v>
      </c>
      <c r="C78" s="99"/>
      <c r="D78" s="99"/>
      <c r="E78" s="99"/>
      <c r="F78" s="99"/>
      <c r="G78" s="99"/>
      <c r="H78" s="99"/>
      <c r="I78" s="99"/>
      <c r="J78" s="99"/>
      <c r="K78" s="99"/>
      <c r="L78" s="100"/>
    </row>
    <row r="79" spans="2:12" x14ac:dyDescent="0.2">
      <c r="B79" s="101" t="s">
        <v>148</v>
      </c>
      <c r="C79" s="96"/>
      <c r="D79" s="96"/>
      <c r="E79" s="95">
        <f>C79+D79</f>
        <v>0</v>
      </c>
      <c r="F79" s="99"/>
      <c r="G79" s="99"/>
      <c r="H79" s="99"/>
      <c r="I79" s="99"/>
      <c r="J79" s="95">
        <f>E79</f>
        <v>0</v>
      </c>
      <c r="K79" s="96"/>
      <c r="L79" s="95">
        <f t="shared" ref="L79:L80" si="10">K79*0.08</f>
        <v>0</v>
      </c>
    </row>
    <row r="80" spans="2:12" x14ac:dyDescent="0.2">
      <c r="B80" s="104" t="s">
        <v>149</v>
      </c>
      <c r="C80" s="96"/>
      <c r="D80" s="96"/>
      <c r="E80" s="95">
        <f>C80+D80</f>
        <v>0</v>
      </c>
      <c r="F80" s="99"/>
      <c r="G80" s="99"/>
      <c r="H80" s="99"/>
      <c r="I80" s="99"/>
      <c r="J80" s="95">
        <f>0.2*G77+0.5*H77+I77</f>
        <v>0</v>
      </c>
      <c r="K80" s="96"/>
      <c r="L80" s="95">
        <f t="shared" si="10"/>
        <v>0</v>
      </c>
    </row>
    <row r="81" spans="2:12" x14ac:dyDescent="0.2">
      <c r="B81" s="106" t="s">
        <v>150</v>
      </c>
      <c r="C81" s="99"/>
      <c r="D81" s="99"/>
      <c r="E81" s="99"/>
      <c r="F81" s="99"/>
      <c r="G81" s="99"/>
      <c r="H81" s="99"/>
      <c r="I81" s="99"/>
      <c r="J81" s="99"/>
      <c r="K81" s="99"/>
      <c r="L81" s="107"/>
    </row>
    <row r="82" spans="2:12" x14ac:dyDescent="0.2">
      <c r="B82" s="108">
        <v>0</v>
      </c>
      <c r="C82" s="96"/>
      <c r="D82" s="96"/>
      <c r="E82" s="96"/>
      <c r="F82" s="99"/>
      <c r="G82" s="99"/>
      <c r="H82" s="99"/>
      <c r="I82" s="99"/>
      <c r="J82" s="96"/>
      <c r="K82" s="109"/>
      <c r="L82" s="110"/>
    </row>
    <row r="83" spans="2:12" x14ac:dyDescent="0.2">
      <c r="B83" s="108">
        <v>0.1</v>
      </c>
      <c r="C83" s="96"/>
      <c r="D83" s="96"/>
      <c r="E83" s="96"/>
      <c r="F83" s="99"/>
      <c r="G83" s="99"/>
      <c r="H83" s="99"/>
      <c r="I83" s="99"/>
      <c r="J83" s="96"/>
      <c r="K83" s="95">
        <f>J83*0.1</f>
        <v>0</v>
      </c>
      <c r="L83" s="95">
        <f t="shared" ref="L83:L90" si="11">K83*0.08</f>
        <v>0</v>
      </c>
    </row>
    <row r="84" spans="2:12" x14ac:dyDescent="0.2">
      <c r="B84" s="108">
        <v>0.2</v>
      </c>
      <c r="C84" s="96"/>
      <c r="D84" s="96"/>
      <c r="E84" s="96"/>
      <c r="F84" s="99"/>
      <c r="G84" s="99"/>
      <c r="H84" s="99"/>
      <c r="I84" s="99"/>
      <c r="J84" s="96"/>
      <c r="K84" s="95">
        <f>J84*0.2</f>
        <v>0</v>
      </c>
      <c r="L84" s="95">
        <f t="shared" si="11"/>
        <v>0</v>
      </c>
    </row>
    <row r="85" spans="2:12" x14ac:dyDescent="0.2">
      <c r="B85" s="108">
        <v>0.35</v>
      </c>
      <c r="C85" s="96"/>
      <c r="D85" s="96"/>
      <c r="E85" s="96"/>
      <c r="F85" s="99"/>
      <c r="G85" s="99"/>
      <c r="H85" s="99"/>
      <c r="I85" s="99"/>
      <c r="J85" s="96"/>
      <c r="K85" s="95">
        <f>J85*0.35</f>
        <v>0</v>
      </c>
      <c r="L85" s="95">
        <f t="shared" si="11"/>
        <v>0</v>
      </c>
    </row>
    <row r="86" spans="2:12" x14ac:dyDescent="0.2">
      <c r="B86" s="108">
        <v>0.5</v>
      </c>
      <c r="C86" s="96"/>
      <c r="D86" s="96"/>
      <c r="E86" s="96"/>
      <c r="F86" s="99"/>
      <c r="G86" s="99"/>
      <c r="H86" s="99"/>
      <c r="I86" s="99"/>
      <c r="J86" s="96"/>
      <c r="K86" s="95">
        <f>J86*0.5</f>
        <v>0</v>
      </c>
      <c r="L86" s="95">
        <f t="shared" si="11"/>
        <v>0</v>
      </c>
    </row>
    <row r="87" spans="2:12" x14ac:dyDescent="0.2">
      <c r="B87" s="108">
        <v>0.75</v>
      </c>
      <c r="C87" s="96"/>
      <c r="D87" s="96"/>
      <c r="E87" s="96"/>
      <c r="F87" s="99"/>
      <c r="G87" s="99"/>
      <c r="H87" s="99"/>
      <c r="I87" s="99"/>
      <c r="J87" s="96"/>
      <c r="K87" s="95">
        <f>J87*0.75</f>
        <v>0</v>
      </c>
      <c r="L87" s="95">
        <f t="shared" si="11"/>
        <v>0</v>
      </c>
    </row>
    <row r="88" spans="2:12" x14ac:dyDescent="0.2">
      <c r="B88" s="108">
        <v>1</v>
      </c>
      <c r="C88" s="96"/>
      <c r="D88" s="96"/>
      <c r="E88" s="96"/>
      <c r="F88" s="99"/>
      <c r="G88" s="99"/>
      <c r="H88" s="99"/>
      <c r="I88" s="99"/>
      <c r="J88" s="96"/>
      <c r="K88" s="95">
        <f>J88</f>
        <v>0</v>
      </c>
      <c r="L88" s="95">
        <f t="shared" si="11"/>
        <v>0</v>
      </c>
    </row>
    <row r="89" spans="2:12" x14ac:dyDescent="0.2">
      <c r="B89" s="108">
        <v>1.5</v>
      </c>
      <c r="C89" s="96"/>
      <c r="D89" s="96"/>
      <c r="E89" s="96"/>
      <c r="F89" s="99"/>
      <c r="G89" s="99"/>
      <c r="H89" s="99"/>
      <c r="I89" s="99"/>
      <c r="J89" s="96"/>
      <c r="K89" s="95">
        <f>J89*1.5</f>
        <v>0</v>
      </c>
      <c r="L89" s="95">
        <f t="shared" si="11"/>
        <v>0</v>
      </c>
    </row>
    <row r="90" spans="2:12" x14ac:dyDescent="0.2">
      <c r="B90" s="108">
        <v>2</v>
      </c>
      <c r="C90" s="96"/>
      <c r="D90" s="96"/>
      <c r="E90" s="96"/>
      <c r="F90" s="99"/>
      <c r="G90" s="99"/>
      <c r="H90" s="99"/>
      <c r="I90" s="99"/>
      <c r="J90" s="96"/>
      <c r="K90" s="95">
        <f>J90*2</f>
        <v>0</v>
      </c>
      <c r="L90" s="95">
        <f t="shared" si="11"/>
        <v>0</v>
      </c>
    </row>
    <row r="91" spans="2:12" x14ac:dyDescent="0.2">
      <c r="B91" s="111" t="s">
        <v>151</v>
      </c>
      <c r="C91" s="96"/>
      <c r="D91" s="96"/>
      <c r="E91" s="96"/>
      <c r="F91" s="112"/>
      <c r="G91" s="109"/>
      <c r="H91" s="109"/>
      <c r="I91" s="110"/>
      <c r="J91" s="96"/>
      <c r="K91" s="96"/>
      <c r="L91" s="96"/>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ED11-1081-4B66-9E33-ADAEA2E46B3C}">
  <sheetPr>
    <tabColor theme="3" tint="0.249977111117893"/>
  </sheetPr>
  <dimension ref="B1:N29"/>
  <sheetViews>
    <sheetView showGridLines="0" zoomScaleNormal="100" workbookViewId="0"/>
  </sheetViews>
  <sheetFormatPr defaultRowHeight="15" x14ac:dyDescent="0.25"/>
  <cols>
    <col min="1" max="1" width="2.140625" customWidth="1"/>
    <col min="2" max="2" width="36.28515625" customWidth="1"/>
    <col min="3" max="14" width="15.42578125" customWidth="1"/>
  </cols>
  <sheetData>
    <row r="1" spans="2:14" x14ac:dyDescent="0.25">
      <c r="H1" s="8"/>
      <c r="I1" s="8"/>
      <c r="J1" s="8"/>
      <c r="K1" s="8"/>
      <c r="L1" s="8"/>
      <c r="M1" s="8"/>
      <c r="N1" s="8"/>
    </row>
    <row r="2" spans="2:14" x14ac:dyDescent="0.25">
      <c r="B2" s="14" t="s">
        <v>16</v>
      </c>
      <c r="C2" s="116"/>
      <c r="D2" s="116"/>
      <c r="E2" s="117"/>
      <c r="F2" s="118"/>
      <c r="H2" s="8"/>
      <c r="I2" s="8"/>
      <c r="J2" s="8"/>
      <c r="K2" s="8"/>
      <c r="L2" s="8"/>
      <c r="M2" s="8"/>
      <c r="N2" s="8"/>
    </row>
    <row r="3" spans="2:14" x14ac:dyDescent="0.25">
      <c r="B3" s="14"/>
      <c r="C3" s="116"/>
      <c r="D3" s="116"/>
      <c r="E3" s="117"/>
      <c r="F3" s="118"/>
      <c r="H3" s="8"/>
      <c r="I3" s="8"/>
      <c r="J3" s="8"/>
      <c r="K3" s="8"/>
      <c r="L3" s="8"/>
      <c r="M3" s="8"/>
      <c r="N3" s="8"/>
    </row>
    <row r="4" spans="2:14" ht="14.45" customHeight="1" x14ac:dyDescent="0.25">
      <c r="B4" s="122" t="s">
        <v>239</v>
      </c>
      <c r="C4" s="122"/>
      <c r="D4" s="120"/>
      <c r="E4" s="120"/>
      <c r="F4" s="120"/>
      <c r="G4" s="121"/>
      <c r="H4" s="8"/>
      <c r="I4" s="8"/>
      <c r="J4" s="8"/>
      <c r="K4" s="8"/>
      <c r="L4" s="8"/>
      <c r="M4" s="8"/>
      <c r="N4" s="8"/>
    </row>
    <row r="5" spans="2:14" ht="14.45" customHeight="1" x14ac:dyDescent="0.25">
      <c r="B5" s="121"/>
      <c r="C5" s="121"/>
      <c r="D5" s="120"/>
      <c r="E5" s="120"/>
      <c r="F5" s="120"/>
      <c r="G5" s="155"/>
      <c r="H5" s="8"/>
      <c r="I5" s="8"/>
      <c r="J5" s="8"/>
      <c r="K5" s="8"/>
      <c r="L5" s="8"/>
      <c r="M5" s="8"/>
      <c r="N5" s="8"/>
    </row>
    <row r="6" spans="2:14" x14ac:dyDescent="0.25">
      <c r="B6" s="23" t="s">
        <v>17</v>
      </c>
      <c r="C6" s="221" t="s">
        <v>243</v>
      </c>
      <c r="E6" s="21"/>
      <c r="F6" s="242"/>
      <c r="G6" s="157"/>
      <c r="H6" s="228"/>
      <c r="I6" s="228"/>
      <c r="J6" s="228"/>
      <c r="K6" s="228"/>
      <c r="L6" s="228"/>
      <c r="M6" s="228"/>
      <c r="N6" s="228"/>
    </row>
    <row r="7" spans="2:14" x14ac:dyDescent="0.25">
      <c r="B7" s="242"/>
      <c r="C7" s="242"/>
      <c r="D7" s="242"/>
      <c r="E7" s="242"/>
      <c r="F7" s="242"/>
      <c r="G7" s="228"/>
      <c r="H7" s="228"/>
      <c r="I7" s="228"/>
      <c r="J7" s="228"/>
      <c r="K7" s="228"/>
      <c r="L7" s="228"/>
      <c r="M7" s="228"/>
      <c r="N7" s="228"/>
    </row>
    <row r="8" spans="2:14" x14ac:dyDescent="0.25">
      <c r="B8" s="228"/>
      <c r="C8" s="228"/>
      <c r="D8" s="228"/>
      <c r="E8" s="228"/>
      <c r="F8" s="228"/>
      <c r="G8" s="228"/>
      <c r="H8" s="228"/>
      <c r="I8" s="228"/>
      <c r="J8" s="228"/>
      <c r="K8" s="228"/>
      <c r="L8" s="228"/>
      <c r="M8" s="228"/>
      <c r="N8" s="228"/>
    </row>
    <row r="9" spans="2:14" s="125" customFormat="1" ht="19.5" customHeight="1" thickBot="1" x14ac:dyDescent="0.3">
      <c r="B9" s="243"/>
      <c r="C9" s="292" t="s">
        <v>23</v>
      </c>
      <c r="D9" s="293"/>
      <c r="E9" s="293"/>
      <c r="F9" s="293"/>
      <c r="G9" s="292" t="s">
        <v>24</v>
      </c>
      <c r="H9" s="293"/>
      <c r="I9" s="293"/>
      <c r="J9" s="293"/>
      <c r="K9" s="292" t="s">
        <v>25</v>
      </c>
      <c r="L9" s="243"/>
      <c r="M9" s="243"/>
      <c r="N9" s="243"/>
    </row>
    <row r="10" spans="2:14" ht="15.75" thickBot="1" x14ac:dyDescent="0.3">
      <c r="B10" s="294" t="s">
        <v>240</v>
      </c>
      <c r="C10" s="248">
        <v>2025</v>
      </c>
      <c r="D10" s="249" t="s">
        <v>26</v>
      </c>
      <c r="E10" s="249" t="s">
        <v>27</v>
      </c>
      <c r="F10" s="250" t="s">
        <v>28</v>
      </c>
      <c r="G10" s="249">
        <v>2025</v>
      </c>
      <c r="H10" s="249" t="s">
        <v>26</v>
      </c>
      <c r="I10" s="249" t="s">
        <v>27</v>
      </c>
      <c r="J10" s="249" t="s">
        <v>28</v>
      </c>
      <c r="K10" s="248">
        <v>2025</v>
      </c>
      <c r="L10" s="249" t="s">
        <v>26</v>
      </c>
      <c r="M10" s="249" t="s">
        <v>27</v>
      </c>
      <c r="N10" s="250" t="s">
        <v>28</v>
      </c>
    </row>
    <row r="11" spans="2:14" x14ac:dyDescent="0.25">
      <c r="B11" s="295" t="s">
        <v>162</v>
      </c>
      <c r="C11" s="284"/>
      <c r="D11" s="285"/>
      <c r="E11" s="285"/>
      <c r="F11" s="286"/>
      <c r="G11" s="296"/>
      <c r="H11" s="285"/>
      <c r="I11" s="285"/>
      <c r="J11" s="297"/>
      <c r="K11" s="284"/>
      <c r="L11" s="285"/>
      <c r="M11" s="285"/>
      <c r="N11" s="286"/>
    </row>
    <row r="12" spans="2:14" x14ac:dyDescent="0.25">
      <c r="B12" s="295" t="s">
        <v>154</v>
      </c>
      <c r="C12" s="369">
        <v>0.1</v>
      </c>
      <c r="D12" s="370">
        <v>0.1</v>
      </c>
      <c r="E12" s="370">
        <v>0.1</v>
      </c>
      <c r="F12" s="371">
        <v>0.1</v>
      </c>
      <c r="G12" s="372">
        <v>0.1</v>
      </c>
      <c r="H12" s="370">
        <v>0.1</v>
      </c>
      <c r="I12" s="370">
        <v>0.1</v>
      </c>
      <c r="J12" s="373">
        <v>0.1</v>
      </c>
      <c r="K12" s="369">
        <v>0.1</v>
      </c>
      <c r="L12" s="370">
        <v>0.1</v>
      </c>
      <c r="M12" s="370">
        <v>0.1</v>
      </c>
      <c r="N12" s="371">
        <v>0.1</v>
      </c>
    </row>
    <row r="13" spans="2:14" ht="15.75" thickBot="1" x14ac:dyDescent="0.3">
      <c r="B13" s="298" t="s">
        <v>223</v>
      </c>
      <c r="C13" s="262">
        <f>C11*C12</f>
        <v>0</v>
      </c>
      <c r="D13" s="263">
        <f t="shared" ref="D13:M13" si="0">D11*D12</f>
        <v>0</v>
      </c>
      <c r="E13" s="263">
        <f t="shared" si="0"/>
        <v>0</v>
      </c>
      <c r="F13" s="264">
        <f t="shared" si="0"/>
        <v>0</v>
      </c>
      <c r="G13" s="299">
        <f>G11*G12</f>
        <v>0</v>
      </c>
      <c r="H13" s="263">
        <f t="shared" si="0"/>
        <v>0</v>
      </c>
      <c r="I13" s="263">
        <f t="shared" si="0"/>
        <v>0</v>
      </c>
      <c r="J13" s="300">
        <f t="shared" si="0"/>
        <v>0</v>
      </c>
      <c r="K13" s="262">
        <f t="shared" si="0"/>
        <v>0</v>
      </c>
      <c r="L13" s="263">
        <f t="shared" si="0"/>
        <v>0</v>
      </c>
      <c r="M13" s="263">
        <f t="shared" si="0"/>
        <v>0</v>
      </c>
      <c r="N13" s="264">
        <f>N11*N12</f>
        <v>0</v>
      </c>
    </row>
    <row r="14" spans="2:14" x14ac:dyDescent="0.25">
      <c r="B14" s="467" t="s">
        <v>163</v>
      </c>
      <c r="C14" s="467"/>
      <c r="D14" s="467"/>
      <c r="E14" s="467"/>
      <c r="F14" s="467"/>
      <c r="G14" s="467"/>
      <c r="H14" s="467"/>
      <c r="I14" s="467"/>
      <c r="J14" s="467"/>
      <c r="K14" s="467"/>
      <c r="L14" s="467"/>
      <c r="M14" s="467"/>
      <c r="N14" s="467"/>
    </row>
    <row r="15" spans="2:14" x14ac:dyDescent="0.25">
      <c r="B15" s="468" t="s">
        <v>245</v>
      </c>
      <c r="C15" s="468"/>
      <c r="D15" s="468"/>
      <c r="E15" s="468"/>
      <c r="F15" s="468"/>
      <c r="G15" s="468"/>
      <c r="H15" s="468"/>
      <c r="I15" s="468"/>
      <c r="J15" s="468"/>
      <c r="K15" s="468"/>
      <c r="L15" s="468"/>
      <c r="M15" s="468"/>
      <c r="N15" s="468"/>
    </row>
    <row r="16" spans="2:14" x14ac:dyDescent="0.25">
      <c r="B16" s="242"/>
      <c r="C16" s="242"/>
      <c r="D16" s="242"/>
      <c r="E16" s="242"/>
      <c r="F16" s="242"/>
      <c r="G16" s="242"/>
      <c r="H16" s="242"/>
      <c r="I16" s="228"/>
      <c r="J16" s="228"/>
      <c r="K16" s="228"/>
      <c r="L16" s="228"/>
      <c r="M16" s="228"/>
      <c r="N16" s="228"/>
    </row>
    <row r="17" spans="2:14" x14ac:dyDescent="0.25">
      <c r="B17" s="275" t="s">
        <v>156</v>
      </c>
      <c r="C17" s="228"/>
      <c r="D17" s="228"/>
      <c r="E17" s="228"/>
      <c r="F17" s="228"/>
      <c r="G17" s="275" t="s">
        <v>157</v>
      </c>
      <c r="H17" s="228"/>
      <c r="I17" s="228"/>
      <c r="J17" s="228"/>
      <c r="K17" s="228"/>
      <c r="L17" s="228"/>
      <c r="M17" s="228"/>
      <c r="N17" s="22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36"/>
      <c r="D29" s="114"/>
      <c r="E29" s="114"/>
      <c r="F29" s="114"/>
      <c r="G29" s="114"/>
      <c r="H29" s="6"/>
      <c r="I29" s="6"/>
      <c r="J29" s="6"/>
      <c r="K29" s="6"/>
    </row>
  </sheetData>
  <mergeCells count="2">
    <mergeCell ref="B14:N14"/>
    <mergeCell ref="B15:N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6C45-FD02-4888-8C5A-7376FB87083C}">
  <sheetPr>
    <tabColor theme="3" tint="0.749992370372631"/>
  </sheetPr>
  <dimension ref="A1:O54"/>
  <sheetViews>
    <sheetView showGridLines="0" zoomScale="110" zoomScaleNormal="110" workbookViewId="0">
      <selection activeCell="D20" sqref="D20"/>
    </sheetView>
  </sheetViews>
  <sheetFormatPr defaultRowHeight="15" x14ac:dyDescent="0.25"/>
  <cols>
    <col min="1" max="1" width="3.28515625" customWidth="1"/>
    <col min="2" max="2" width="23.85546875" customWidth="1"/>
    <col min="3" max="3" width="33.85546875" style="114" customWidth="1"/>
    <col min="4" max="6" width="24.28515625" style="114"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15"/>
      <c r="I1" s="115"/>
      <c r="J1" s="115"/>
      <c r="K1" s="115"/>
    </row>
    <row r="2" spans="1:15" x14ac:dyDescent="0.25">
      <c r="B2" s="14" t="s">
        <v>16</v>
      </c>
      <c r="C2" s="116"/>
      <c r="D2" s="116"/>
      <c r="E2" s="117"/>
      <c r="F2" s="118"/>
      <c r="H2" s="115"/>
      <c r="I2" s="115"/>
      <c r="J2" s="115"/>
      <c r="K2" s="115"/>
    </row>
    <row r="3" spans="1:15" ht="14.45" customHeight="1" x14ac:dyDescent="0.25">
      <c r="B3" s="119"/>
      <c r="C3" s="120"/>
      <c r="D3" s="120"/>
      <c r="E3" s="120"/>
      <c r="F3" s="120"/>
      <c r="G3" s="121"/>
      <c r="H3" s="115"/>
      <c r="I3" s="115"/>
      <c r="J3" s="115"/>
      <c r="K3" s="115"/>
    </row>
    <row r="4" spans="1:15" ht="14.45" customHeight="1" x14ac:dyDescent="0.25">
      <c r="B4" s="122" t="s">
        <v>225</v>
      </c>
      <c r="C4" s="122"/>
      <c r="D4" s="120"/>
      <c r="E4" s="120"/>
      <c r="F4" s="120"/>
      <c r="G4" s="121"/>
      <c r="H4" s="115"/>
      <c r="I4" s="115"/>
      <c r="J4" s="115"/>
      <c r="K4" s="115"/>
    </row>
    <row r="5" spans="1:15" ht="14.45" customHeight="1" x14ac:dyDescent="0.25">
      <c r="B5" s="121"/>
      <c r="C5" s="121"/>
      <c r="D5" s="120"/>
      <c r="E5" s="120"/>
      <c r="F5" s="120"/>
      <c r="G5" s="123"/>
      <c r="H5" s="115"/>
      <c r="I5" s="115"/>
      <c r="J5" s="115"/>
      <c r="K5" s="115"/>
    </row>
    <row r="6" spans="1:15" x14ac:dyDescent="0.25">
      <c r="B6" s="23" t="s">
        <v>17</v>
      </c>
      <c r="C6" s="21" t="s">
        <v>243</v>
      </c>
      <c r="F6" s="241"/>
      <c r="G6" s="157"/>
      <c r="H6" s="242"/>
      <c r="I6" s="242"/>
      <c r="J6" s="242"/>
      <c r="K6" s="242"/>
      <c r="L6" s="242"/>
      <c r="M6" s="242"/>
      <c r="N6" s="242"/>
      <c r="O6" s="242"/>
    </row>
    <row r="7" spans="1:15" x14ac:dyDescent="0.25">
      <c r="B7" s="242"/>
      <c r="C7" s="241"/>
      <c r="D7" s="241"/>
      <c r="E7" s="241"/>
      <c r="F7" s="241"/>
      <c r="G7" s="242"/>
      <c r="H7" s="242"/>
      <c r="I7" s="242"/>
      <c r="J7" s="242"/>
      <c r="K7" s="242"/>
      <c r="L7" s="241"/>
      <c r="M7" s="242"/>
      <c r="N7" s="242"/>
      <c r="O7" s="242"/>
    </row>
    <row r="8" spans="1:15" x14ac:dyDescent="0.25">
      <c r="A8" s="124"/>
      <c r="B8" s="23"/>
      <c r="C8" s="21"/>
      <c r="D8" s="21"/>
      <c r="E8" s="10"/>
      <c r="F8" s="21"/>
      <c r="G8" s="242"/>
      <c r="H8" s="242"/>
      <c r="I8" s="242"/>
      <c r="J8" s="242"/>
      <c r="K8" s="242"/>
      <c r="L8" s="241"/>
      <c r="M8" s="242"/>
      <c r="N8" s="242"/>
      <c r="O8" s="242"/>
    </row>
    <row r="9" spans="1:15" s="125" customFormat="1" ht="20.25" customHeight="1" thickBot="1" x14ac:dyDescent="0.3">
      <c r="B9" s="243"/>
      <c r="C9" s="243"/>
      <c r="D9" s="244" t="s">
        <v>23</v>
      </c>
      <c r="E9" s="243"/>
      <c r="F9" s="243"/>
      <c r="G9" s="243"/>
      <c r="H9" s="244" t="s">
        <v>24</v>
      </c>
      <c r="I9" s="243"/>
      <c r="J9" s="243"/>
      <c r="K9" s="243"/>
      <c r="L9" s="245" t="s">
        <v>25</v>
      </c>
      <c r="M9" s="243"/>
      <c r="N9" s="243"/>
      <c r="O9" s="243"/>
    </row>
    <row r="10" spans="1:15" ht="15.75" thickBot="1" x14ac:dyDescent="0.3">
      <c r="B10" s="246"/>
      <c r="C10" s="247" t="s">
        <v>240</v>
      </c>
      <c r="D10" s="248">
        <v>2025</v>
      </c>
      <c r="E10" s="249" t="s">
        <v>26</v>
      </c>
      <c r="F10" s="249" t="s">
        <v>27</v>
      </c>
      <c r="G10" s="250" t="s">
        <v>28</v>
      </c>
      <c r="H10" s="248">
        <v>2025</v>
      </c>
      <c r="I10" s="249" t="s">
        <v>26</v>
      </c>
      <c r="J10" s="249" t="s">
        <v>27</v>
      </c>
      <c r="K10" s="250" t="s">
        <v>28</v>
      </c>
      <c r="L10" s="248">
        <v>2025</v>
      </c>
      <c r="M10" s="249" t="s">
        <v>26</v>
      </c>
      <c r="N10" s="249" t="s">
        <v>27</v>
      </c>
      <c r="O10" s="250" t="s">
        <v>28</v>
      </c>
    </row>
    <row r="11" spans="1:15" x14ac:dyDescent="0.25">
      <c r="B11" s="469" t="s">
        <v>152</v>
      </c>
      <c r="C11" s="470"/>
      <c r="D11" s="380"/>
      <c r="E11" s="381"/>
      <c r="F11" s="381"/>
      <c r="G11" s="382"/>
      <c r="H11" s="380"/>
      <c r="I11" s="381"/>
      <c r="J11" s="381"/>
      <c r="K11" s="382"/>
      <c r="L11" s="383"/>
      <c r="M11" s="381"/>
      <c r="N11" s="381"/>
      <c r="O11" s="382"/>
    </row>
    <row r="12" spans="1:15" x14ac:dyDescent="0.25">
      <c r="B12" s="251" t="s">
        <v>153</v>
      </c>
      <c r="C12" s="252" t="s">
        <v>154</v>
      </c>
      <c r="D12" s="355"/>
      <c r="E12" s="356"/>
      <c r="F12" s="356"/>
      <c r="G12" s="357"/>
      <c r="H12" s="355"/>
      <c r="I12" s="356"/>
      <c r="J12" s="356"/>
      <c r="K12" s="357"/>
      <c r="L12" s="355"/>
      <c r="M12" s="356"/>
      <c r="N12" s="356"/>
      <c r="O12" s="357"/>
    </row>
    <row r="13" spans="1:15" x14ac:dyDescent="0.25">
      <c r="B13" s="253">
        <v>5000</v>
      </c>
      <c r="C13" s="254">
        <v>0.04</v>
      </c>
      <c r="D13" s="255">
        <f>IF(D11="",0,MAX(0,MIN(D11,$B$13)*$C$13))</f>
        <v>0</v>
      </c>
      <c r="E13" s="256">
        <f t="shared" ref="E13:O13" si="0">IF(E11="",0,MAX(0,MIN(E11,$B$13)*$C$13))</f>
        <v>0</v>
      </c>
      <c r="F13" s="256">
        <f t="shared" si="0"/>
        <v>0</v>
      </c>
      <c r="G13" s="257">
        <f t="shared" si="0"/>
        <v>0</v>
      </c>
      <c r="H13" s="255">
        <f t="shared" si="0"/>
        <v>0</v>
      </c>
      <c r="I13" s="256">
        <f t="shared" si="0"/>
        <v>0</v>
      </c>
      <c r="J13" s="256">
        <f t="shared" si="0"/>
        <v>0</v>
      </c>
      <c r="K13" s="257">
        <f t="shared" si="0"/>
        <v>0</v>
      </c>
      <c r="L13" s="255">
        <f t="shared" si="0"/>
        <v>0</v>
      </c>
      <c r="M13" s="256">
        <f t="shared" si="0"/>
        <v>0</v>
      </c>
      <c r="N13" s="256">
        <f t="shared" si="0"/>
        <v>0</v>
      </c>
      <c r="O13" s="257">
        <f t="shared" si="0"/>
        <v>0</v>
      </c>
    </row>
    <row r="14" spans="1:15" x14ac:dyDescent="0.25">
      <c r="B14" s="253">
        <v>10000</v>
      </c>
      <c r="C14" s="254">
        <v>2.5000000000000001E-2</v>
      </c>
      <c r="D14" s="255">
        <f>IF(D11="",0,MAX(0,MIN(D$11,$B14)-$B13)*$C14)</f>
        <v>0</v>
      </c>
      <c r="E14" s="256">
        <f t="shared" ref="E14:O14" si="1">IF(E11="",0,MAX(0,MIN(E$11,$B14)-$B13)*$C14)</f>
        <v>0</v>
      </c>
      <c r="F14" s="256">
        <f t="shared" si="1"/>
        <v>0</v>
      </c>
      <c r="G14" s="257">
        <f t="shared" si="1"/>
        <v>0</v>
      </c>
      <c r="H14" s="255">
        <f t="shared" si="1"/>
        <v>0</v>
      </c>
      <c r="I14" s="256">
        <f t="shared" si="1"/>
        <v>0</v>
      </c>
      <c r="J14" s="256">
        <f t="shared" si="1"/>
        <v>0</v>
      </c>
      <c r="K14" s="257">
        <f t="shared" si="1"/>
        <v>0</v>
      </c>
      <c r="L14" s="255">
        <f t="shared" si="1"/>
        <v>0</v>
      </c>
      <c r="M14" s="256">
        <f t="shared" si="1"/>
        <v>0</v>
      </c>
      <c r="N14" s="256">
        <f t="shared" si="1"/>
        <v>0</v>
      </c>
      <c r="O14" s="257">
        <f t="shared" si="1"/>
        <v>0</v>
      </c>
    </row>
    <row r="15" spans="1:15" x14ac:dyDescent="0.25">
      <c r="B15" s="253">
        <v>100000</v>
      </c>
      <c r="C15" s="254">
        <v>0.01</v>
      </c>
      <c r="D15" s="255">
        <f>IF(D11="",0,MAX(0,MIN(D$11,$B15)-$B14)*$C15)</f>
        <v>0</v>
      </c>
      <c r="E15" s="256">
        <f t="shared" ref="E15:O15" si="2">IF(E11="",0,MAX(0,MIN(E$11,$B15)-$B14)*$C15)</f>
        <v>0</v>
      </c>
      <c r="F15" s="256">
        <f t="shared" si="2"/>
        <v>0</v>
      </c>
      <c r="G15" s="257">
        <f t="shared" si="2"/>
        <v>0</v>
      </c>
      <c r="H15" s="255">
        <f t="shared" si="2"/>
        <v>0</v>
      </c>
      <c r="I15" s="256">
        <f>IF(I11="",0,MAX(0,MIN(I$11,$B15)-$B14)*$C15)</f>
        <v>0</v>
      </c>
      <c r="J15" s="256">
        <f t="shared" si="2"/>
        <v>0</v>
      </c>
      <c r="K15" s="257">
        <f t="shared" si="2"/>
        <v>0</v>
      </c>
      <c r="L15" s="255">
        <f t="shared" si="2"/>
        <v>0</v>
      </c>
      <c r="M15" s="256">
        <f t="shared" si="2"/>
        <v>0</v>
      </c>
      <c r="N15" s="256">
        <f t="shared" si="2"/>
        <v>0</v>
      </c>
      <c r="O15" s="257">
        <f t="shared" si="2"/>
        <v>0</v>
      </c>
    </row>
    <row r="16" spans="1:15" x14ac:dyDescent="0.25">
      <c r="B16" s="253">
        <v>250000</v>
      </c>
      <c r="C16" s="254">
        <v>5.0000000000000001E-3</v>
      </c>
      <c r="D16" s="255">
        <f>IF(D11="",0,MAX(0,MIN(D$11,$B16)-$B15)*$C16)</f>
        <v>0</v>
      </c>
      <c r="E16" s="256">
        <f t="shared" ref="E16:O16" si="3">IF(E11="",0,MAX(0,MIN(E$11,$B16)-$B15)*$C16)</f>
        <v>0</v>
      </c>
      <c r="F16" s="256">
        <f t="shared" si="3"/>
        <v>0</v>
      </c>
      <c r="G16" s="257">
        <f t="shared" si="3"/>
        <v>0</v>
      </c>
      <c r="H16" s="255">
        <f t="shared" si="3"/>
        <v>0</v>
      </c>
      <c r="I16" s="256">
        <f t="shared" si="3"/>
        <v>0</v>
      </c>
      <c r="J16" s="256">
        <f t="shared" si="3"/>
        <v>0</v>
      </c>
      <c r="K16" s="257">
        <f t="shared" si="3"/>
        <v>0</v>
      </c>
      <c r="L16" s="255">
        <f t="shared" si="3"/>
        <v>0</v>
      </c>
      <c r="M16" s="256">
        <f t="shared" si="3"/>
        <v>0</v>
      </c>
      <c r="N16" s="256">
        <f t="shared" si="3"/>
        <v>0</v>
      </c>
      <c r="O16" s="257">
        <f t="shared" si="3"/>
        <v>0</v>
      </c>
    </row>
    <row r="17" spans="2:15" x14ac:dyDescent="0.25">
      <c r="B17" s="258"/>
      <c r="C17" s="254">
        <v>2.5000000000000001E-3</v>
      </c>
      <c r="D17" s="255">
        <f>IF(D11="",0,MAX(0,(D$11-$B16)*$C17))</f>
        <v>0</v>
      </c>
      <c r="E17" s="256">
        <f t="shared" ref="E17:O17" si="4">IF(E11="",0,MAX(0,(E$11-$B16)*$C17))</f>
        <v>0</v>
      </c>
      <c r="F17" s="256">
        <f t="shared" si="4"/>
        <v>0</v>
      </c>
      <c r="G17" s="257">
        <f t="shared" si="4"/>
        <v>0</v>
      </c>
      <c r="H17" s="255">
        <f t="shared" si="4"/>
        <v>0</v>
      </c>
      <c r="I17" s="256">
        <f t="shared" si="4"/>
        <v>0</v>
      </c>
      <c r="J17" s="256">
        <f t="shared" si="4"/>
        <v>0</v>
      </c>
      <c r="K17" s="257">
        <f t="shared" si="4"/>
        <v>0</v>
      </c>
      <c r="L17" s="255">
        <f t="shared" si="4"/>
        <v>0</v>
      </c>
      <c r="M17" s="256">
        <f t="shared" si="4"/>
        <v>0</v>
      </c>
      <c r="N17" s="256">
        <f t="shared" si="4"/>
        <v>0</v>
      </c>
      <c r="O17" s="257">
        <f t="shared" si="4"/>
        <v>0</v>
      </c>
    </row>
    <row r="18" spans="2:15" x14ac:dyDescent="0.25">
      <c r="B18" s="469" t="s">
        <v>155</v>
      </c>
      <c r="C18" s="470"/>
      <c r="D18" s="259"/>
      <c r="E18" s="260"/>
      <c r="F18" s="260"/>
      <c r="G18" s="261"/>
      <c r="H18" s="259"/>
      <c r="I18" s="260"/>
      <c r="J18" s="260"/>
      <c r="K18" s="261"/>
      <c r="L18" s="259"/>
      <c r="M18" s="260"/>
      <c r="N18" s="260"/>
      <c r="O18" s="261"/>
    </row>
    <row r="19" spans="2:15" ht="15.75" thickBot="1" x14ac:dyDescent="0.3">
      <c r="B19" s="471" t="s">
        <v>223</v>
      </c>
      <c r="C19" s="472"/>
      <c r="D19" s="262">
        <f>SUM(D13:D17)*D18</f>
        <v>0</v>
      </c>
      <c r="E19" s="263">
        <f t="shared" ref="E19:K19" si="5">SUM(E13:E17)*E18</f>
        <v>0</v>
      </c>
      <c r="F19" s="263">
        <f t="shared" si="5"/>
        <v>0</v>
      </c>
      <c r="G19" s="264">
        <f>SUM(G13:G17)*G18</f>
        <v>0</v>
      </c>
      <c r="H19" s="262">
        <f t="shared" si="5"/>
        <v>0</v>
      </c>
      <c r="I19" s="263">
        <f>SUM(I13:I17)*I18</f>
        <v>0</v>
      </c>
      <c r="J19" s="263">
        <f t="shared" si="5"/>
        <v>0</v>
      </c>
      <c r="K19" s="264">
        <f t="shared" si="5"/>
        <v>0</v>
      </c>
      <c r="L19" s="262">
        <f t="shared" ref="L19:N19" si="6">SUM(L13:L17)*L18</f>
        <v>0</v>
      </c>
      <c r="M19" s="263">
        <f t="shared" si="6"/>
        <v>0</v>
      </c>
      <c r="N19" s="263">
        <f t="shared" si="6"/>
        <v>0</v>
      </c>
      <c r="O19" s="264">
        <f>SUM(O13:O17)*O18</f>
        <v>0</v>
      </c>
    </row>
    <row r="20" spans="2:15" ht="18.95" customHeight="1" x14ac:dyDescent="0.25">
      <c r="B20" s="268" t="s">
        <v>244</v>
      </c>
      <c r="C20" s="266"/>
      <c r="D20" s="266"/>
      <c r="E20" s="266"/>
      <c r="F20" s="267"/>
      <c r="G20" s="265"/>
      <c r="H20" s="266"/>
      <c r="I20" s="266"/>
      <c r="J20" s="266"/>
      <c r="K20" s="242"/>
      <c r="L20" s="228"/>
      <c r="M20" s="228"/>
      <c r="N20" s="228"/>
      <c r="O20" s="242"/>
    </row>
    <row r="21" spans="2:15" x14ac:dyDescent="0.25">
      <c r="C21" s="269"/>
      <c r="D21" s="269"/>
      <c r="E21" s="269"/>
      <c r="F21" s="270"/>
      <c r="G21" s="265"/>
      <c r="H21" s="269"/>
      <c r="I21" s="271"/>
      <c r="J21" s="272"/>
      <c r="K21" s="242"/>
      <c r="L21" s="228"/>
      <c r="M21" s="228"/>
      <c r="N21" s="228"/>
      <c r="O21" s="242"/>
    </row>
    <row r="22" spans="2:15" x14ac:dyDescent="0.25">
      <c r="B22" s="242"/>
      <c r="C22" s="273"/>
      <c r="D22" s="273"/>
      <c r="E22" s="273"/>
      <c r="F22" s="274"/>
      <c r="G22" s="242"/>
      <c r="H22" s="238"/>
      <c r="I22" s="271"/>
      <c r="J22" s="272"/>
      <c r="K22" s="242"/>
      <c r="L22" s="228"/>
      <c r="M22" s="228"/>
      <c r="N22" s="228"/>
      <c r="O22" s="242"/>
    </row>
    <row r="23" spans="2:15" x14ac:dyDescent="0.25">
      <c r="B23" s="275" t="s">
        <v>156</v>
      </c>
      <c r="C23" s="228"/>
      <c r="D23" s="228"/>
      <c r="E23" s="228"/>
      <c r="F23" s="228"/>
      <c r="G23" s="275" t="s">
        <v>157</v>
      </c>
      <c r="H23" s="238"/>
      <c r="I23" s="271"/>
      <c r="J23" s="272"/>
      <c r="K23" s="242"/>
      <c r="L23" s="228"/>
      <c r="M23" s="228"/>
      <c r="N23" s="228"/>
      <c r="O23" s="242"/>
    </row>
    <row r="24" spans="2:15" x14ac:dyDescent="0.25">
      <c r="B24" s="238"/>
      <c r="C24" s="238"/>
      <c r="D24" s="238"/>
      <c r="E24" s="238"/>
      <c r="F24" s="274"/>
      <c r="G24" s="238"/>
      <c r="H24" s="238"/>
      <c r="I24" s="271"/>
      <c r="J24" s="272"/>
      <c r="K24" s="242"/>
      <c r="L24" s="228"/>
      <c r="M24" s="228"/>
      <c r="N24" s="228"/>
      <c r="O24" s="242"/>
    </row>
    <row r="25" spans="2:15" x14ac:dyDescent="0.25">
      <c r="H25" s="228"/>
      <c r="I25" s="228"/>
      <c r="J25" s="228"/>
      <c r="K25" s="228"/>
      <c r="L25" s="238"/>
      <c r="M25" s="238"/>
      <c r="N25" s="238"/>
      <c r="O25" s="242"/>
    </row>
    <row r="26" spans="2:15" x14ac:dyDescent="0.25">
      <c r="B26" s="130"/>
      <c r="C26" s="130"/>
      <c r="D26" s="130"/>
      <c r="E26" s="131"/>
      <c r="F26" s="130"/>
      <c r="G26" s="130"/>
      <c r="H26" s="130"/>
      <c r="I26" s="130"/>
      <c r="J26" s="131"/>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29"/>
      <c r="D42" s="132"/>
    </row>
    <row r="43" spans="2:14" x14ac:dyDescent="0.25">
      <c r="B43" s="114"/>
      <c r="D43" s="132"/>
    </row>
    <row r="44" spans="2:14" x14ac:dyDescent="0.25">
      <c r="E44" s="133"/>
    </row>
    <row r="46" spans="2:14" ht="18.75" x14ac:dyDescent="0.3">
      <c r="B46" s="134"/>
    </row>
    <row r="47" spans="2:14" ht="18.75" x14ac:dyDescent="0.3">
      <c r="B47" s="134"/>
      <c r="C47" s="135"/>
      <c r="E47" s="133"/>
    </row>
    <row r="48" spans="2:14" x14ac:dyDescent="0.25">
      <c r="B48" s="136"/>
    </row>
    <row r="49" spans="2:5" ht="18.600000000000001" customHeight="1" x14ac:dyDescent="0.25">
      <c r="B49" s="129"/>
      <c r="D49" s="132"/>
    </row>
    <row r="50" spans="2:5" ht="18.600000000000001" customHeight="1" x14ac:dyDescent="0.25">
      <c r="B50" s="129"/>
      <c r="D50" s="137"/>
    </row>
    <row r="51" spans="2:5" x14ac:dyDescent="0.25">
      <c r="B51" s="129"/>
      <c r="D51" s="132"/>
    </row>
    <row r="52" spans="2:5" x14ac:dyDescent="0.25">
      <c r="B52" s="129"/>
      <c r="D52" s="132"/>
    </row>
    <row r="53" spans="2:5" x14ac:dyDescent="0.25">
      <c r="B53" s="114"/>
      <c r="D53" s="132"/>
    </row>
    <row r="54" spans="2:5" x14ac:dyDescent="0.25">
      <c r="E54" s="133"/>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B0B7-84CB-438C-A239-955FC27C9838}">
  <sheetPr>
    <tabColor theme="3" tint="0.499984740745262"/>
  </sheetPr>
  <dimension ref="B1:O70"/>
  <sheetViews>
    <sheetView showGridLines="0" zoomScale="52" zoomScaleNormal="110" workbookViewId="0">
      <selection activeCell="D28" sqref="D28"/>
    </sheetView>
  </sheetViews>
  <sheetFormatPr defaultRowHeight="15" x14ac:dyDescent="0.25"/>
  <cols>
    <col min="1" max="1" width="3.140625" customWidth="1"/>
    <col min="2" max="2" width="41" customWidth="1"/>
    <col min="3" max="3" width="39.42578125" customWidth="1"/>
    <col min="4" max="15" width="19.28515625" customWidth="1"/>
  </cols>
  <sheetData>
    <row r="1" spans="2:15" x14ac:dyDescent="0.25">
      <c r="H1" s="8"/>
      <c r="I1" s="8"/>
      <c r="J1" s="8"/>
      <c r="K1" s="8"/>
      <c r="L1" s="8"/>
      <c r="M1" s="8"/>
      <c r="N1" s="8"/>
    </row>
    <row r="2" spans="2:15" x14ac:dyDescent="0.25">
      <c r="B2" s="14" t="s">
        <v>16</v>
      </c>
      <c r="C2" s="117"/>
      <c r="D2" s="118"/>
      <c r="H2" s="8"/>
      <c r="I2" s="8"/>
      <c r="J2" s="8"/>
      <c r="K2" s="8"/>
      <c r="L2" s="8"/>
      <c r="M2" s="8"/>
      <c r="N2" s="8"/>
    </row>
    <row r="3" spans="2:15" x14ac:dyDescent="0.25">
      <c r="B3" s="119"/>
      <c r="C3" s="120"/>
      <c r="D3" s="120"/>
      <c r="E3" s="120"/>
      <c r="F3" s="120"/>
      <c r="G3" s="121"/>
      <c r="H3" s="8"/>
      <c r="I3" s="8"/>
      <c r="J3" s="8"/>
      <c r="K3" s="8"/>
      <c r="L3" s="8"/>
      <c r="M3" s="8"/>
      <c r="N3" s="8"/>
    </row>
    <row r="4" spans="2:15" x14ac:dyDescent="0.25">
      <c r="B4" s="122" t="s">
        <v>226</v>
      </c>
      <c r="C4" s="122"/>
      <c r="D4" s="120"/>
      <c r="E4" s="120"/>
      <c r="F4" s="120"/>
      <c r="G4" s="121"/>
      <c r="H4" s="8"/>
      <c r="I4" s="8"/>
      <c r="J4" s="8"/>
      <c r="K4" s="8"/>
      <c r="L4" s="8"/>
      <c r="M4" s="8"/>
      <c r="N4" s="8"/>
    </row>
    <row r="5" spans="2:15" x14ac:dyDescent="0.25">
      <c r="B5" s="121"/>
      <c r="C5" s="121"/>
      <c r="D5" s="120"/>
      <c r="E5" s="120"/>
      <c r="F5" s="120"/>
      <c r="G5" s="123"/>
      <c r="H5" s="8"/>
      <c r="I5" s="8"/>
      <c r="J5" s="8"/>
      <c r="K5" s="8"/>
      <c r="L5" s="8"/>
      <c r="M5" s="8"/>
      <c r="N5" s="8"/>
    </row>
    <row r="6" spans="2:15" x14ac:dyDescent="0.25">
      <c r="B6" s="23" t="s">
        <v>17</v>
      </c>
      <c r="C6" s="21" t="s">
        <v>243</v>
      </c>
      <c r="E6" s="21"/>
      <c r="F6" s="242"/>
      <c r="G6" s="157"/>
      <c r="H6" s="228"/>
      <c r="I6" s="228"/>
      <c r="J6" s="228"/>
      <c r="K6" s="228"/>
      <c r="L6" s="228"/>
      <c r="M6" s="228"/>
      <c r="N6" s="228"/>
      <c r="O6" s="242"/>
    </row>
    <row r="7" spans="2:15" x14ac:dyDescent="0.25">
      <c r="B7" s="228"/>
      <c r="C7" s="228"/>
      <c r="D7" s="228"/>
      <c r="E7" s="228"/>
      <c r="F7" s="228"/>
      <c r="G7" s="228"/>
      <c r="H7" s="228"/>
      <c r="I7" s="228"/>
      <c r="J7" s="228"/>
      <c r="K7" s="228"/>
      <c r="L7" s="228"/>
      <c r="M7" s="228"/>
      <c r="N7" s="228"/>
      <c r="O7" s="242"/>
    </row>
    <row r="8" spans="2:15" x14ac:dyDescent="0.25">
      <c r="B8" s="228"/>
      <c r="C8" s="228"/>
      <c r="D8" s="228"/>
      <c r="E8" s="228"/>
      <c r="F8" s="228"/>
      <c r="G8" s="228"/>
      <c r="H8" s="228"/>
      <c r="I8" s="228"/>
      <c r="J8" s="228"/>
      <c r="K8" s="228"/>
      <c r="L8" s="228"/>
      <c r="M8" s="228"/>
      <c r="N8" s="228"/>
      <c r="O8" s="242"/>
    </row>
    <row r="9" spans="2:15" s="125" customFormat="1" ht="20.25" customHeight="1" thickBot="1" x14ac:dyDescent="0.3">
      <c r="B9" s="243"/>
      <c r="C9" s="243"/>
      <c r="D9" s="244" t="s">
        <v>23</v>
      </c>
      <c r="E9" s="243"/>
      <c r="F9" s="243"/>
      <c r="G9" s="243"/>
      <c r="H9" s="244" t="s">
        <v>24</v>
      </c>
      <c r="I9" s="243"/>
      <c r="J9" s="243"/>
      <c r="K9" s="243"/>
      <c r="L9" s="244" t="s">
        <v>25</v>
      </c>
      <c r="M9" s="243"/>
      <c r="N9" s="243"/>
      <c r="O9" s="276"/>
    </row>
    <row r="10" spans="2:15" ht="15.75" thickBot="1" x14ac:dyDescent="0.3">
      <c r="B10" s="277"/>
      <c r="C10" s="278" t="s">
        <v>240</v>
      </c>
      <c r="D10" s="248">
        <v>2025</v>
      </c>
      <c r="E10" s="249" t="s">
        <v>26</v>
      </c>
      <c r="F10" s="249" t="s">
        <v>27</v>
      </c>
      <c r="G10" s="250" t="s">
        <v>28</v>
      </c>
      <c r="H10" s="248">
        <v>2025</v>
      </c>
      <c r="I10" s="249" t="s">
        <v>26</v>
      </c>
      <c r="J10" s="249" t="s">
        <v>27</v>
      </c>
      <c r="K10" s="250" t="s">
        <v>28</v>
      </c>
      <c r="L10" s="248">
        <v>2025</v>
      </c>
      <c r="M10" s="249" t="s">
        <v>26</v>
      </c>
      <c r="N10" s="249" t="s">
        <v>27</v>
      </c>
      <c r="O10" s="250" t="s">
        <v>28</v>
      </c>
    </row>
    <row r="11" spans="2:15" x14ac:dyDescent="0.25">
      <c r="B11" s="279"/>
      <c r="C11" s="280" t="s">
        <v>158</v>
      </c>
      <c r="D11" s="281"/>
      <c r="E11" s="282"/>
      <c r="F11" s="282"/>
      <c r="G11" s="283"/>
      <c r="H11" s="281"/>
      <c r="I11" s="282"/>
      <c r="J11" s="282"/>
      <c r="K11" s="283"/>
      <c r="L11" s="281"/>
      <c r="M11" s="282"/>
      <c r="N11" s="282"/>
      <c r="O11" s="283"/>
    </row>
    <row r="12" spans="2:15" x14ac:dyDescent="0.25">
      <c r="B12" s="279"/>
      <c r="C12" s="280" t="s">
        <v>159</v>
      </c>
      <c r="D12" s="284"/>
      <c r="E12" s="285"/>
      <c r="F12" s="285"/>
      <c r="G12" s="286"/>
      <c r="H12" s="284"/>
      <c r="I12" s="285"/>
      <c r="J12" s="285"/>
      <c r="K12" s="286"/>
      <c r="L12" s="284"/>
      <c r="M12" s="285"/>
      <c r="N12" s="285"/>
      <c r="O12" s="286"/>
    </row>
    <row r="13" spans="2:15" x14ac:dyDescent="0.25">
      <c r="B13" s="279"/>
      <c r="C13" s="280" t="s">
        <v>160</v>
      </c>
      <c r="D13" s="284"/>
      <c r="E13" s="285"/>
      <c r="F13" s="285"/>
      <c r="G13" s="286"/>
      <c r="H13" s="284"/>
      <c r="I13" s="285"/>
      <c r="J13" s="285"/>
      <c r="K13" s="286"/>
      <c r="L13" s="284"/>
      <c r="M13" s="285"/>
      <c r="N13" s="285"/>
      <c r="O13" s="286"/>
    </row>
    <row r="14" spans="2:15" x14ac:dyDescent="0.25">
      <c r="B14" s="279"/>
      <c r="C14" s="280" t="s">
        <v>161</v>
      </c>
      <c r="D14" s="284"/>
      <c r="E14" s="285"/>
      <c r="F14" s="285"/>
      <c r="G14" s="286"/>
      <c r="H14" s="284"/>
      <c r="I14" s="285"/>
      <c r="J14" s="285"/>
      <c r="K14" s="286"/>
      <c r="L14" s="284"/>
      <c r="M14" s="285"/>
      <c r="N14" s="285"/>
      <c r="O14" s="286"/>
    </row>
    <row r="15" spans="2:15" x14ac:dyDescent="0.25">
      <c r="B15" s="279"/>
      <c r="C15" s="287" t="s">
        <v>229</v>
      </c>
      <c r="D15" s="255">
        <f>SUM(D11:D14)</f>
        <v>0</v>
      </c>
      <c r="E15" s="256">
        <f>SUM(E11:E14)</f>
        <v>0</v>
      </c>
      <c r="F15" s="256">
        <f>SUM(F11:F14)</f>
        <v>0</v>
      </c>
      <c r="G15" s="257">
        <f t="shared" ref="G15:K15" si="0">SUM(G11:G14)</f>
        <v>0</v>
      </c>
      <c r="H15" s="255">
        <f t="shared" si="0"/>
        <v>0</v>
      </c>
      <c r="I15" s="256">
        <f t="shared" si="0"/>
        <v>0</v>
      </c>
      <c r="J15" s="256">
        <f>SUM(J11:J14)</f>
        <v>0</v>
      </c>
      <c r="K15" s="257">
        <f t="shared" si="0"/>
        <v>0</v>
      </c>
      <c r="L15" s="255">
        <f>SUM(L11:L14)</f>
        <v>0</v>
      </c>
      <c r="M15" s="256">
        <f t="shared" ref="M15:N15" si="1">SUM(M11:M14)</f>
        <v>0</v>
      </c>
      <c r="N15" s="256">
        <f t="shared" si="1"/>
        <v>0</v>
      </c>
      <c r="O15" s="257">
        <f>SUM(O11:O14)</f>
        <v>0</v>
      </c>
    </row>
    <row r="16" spans="2:15" x14ac:dyDescent="0.25">
      <c r="B16" s="251" t="s">
        <v>153</v>
      </c>
      <c r="C16" s="252" t="s">
        <v>154</v>
      </c>
      <c r="D16" s="288"/>
      <c r="E16" s="289"/>
      <c r="F16" s="289"/>
      <c r="G16" s="290"/>
      <c r="H16" s="288"/>
      <c r="I16" s="289"/>
      <c r="J16" s="289"/>
      <c r="K16" s="290"/>
      <c r="L16" s="288"/>
      <c r="M16" s="289"/>
      <c r="N16" s="289"/>
      <c r="O16" s="290"/>
    </row>
    <row r="17" spans="2:15" x14ac:dyDescent="0.25">
      <c r="B17" s="253">
        <v>2500</v>
      </c>
      <c r="C17" s="254">
        <v>0.1</v>
      </c>
      <c r="D17" s="255">
        <f>MAX(0,MIN(D15,$B$17)*$C$17)</f>
        <v>0</v>
      </c>
      <c r="E17" s="256">
        <f t="shared" ref="E17:O17" si="2">MAX(0,MIN(E15,$B$17)*$C$17)</f>
        <v>0</v>
      </c>
      <c r="F17" s="256">
        <f t="shared" si="2"/>
        <v>0</v>
      </c>
      <c r="G17" s="257">
        <f t="shared" si="2"/>
        <v>0</v>
      </c>
      <c r="H17" s="255">
        <f t="shared" si="2"/>
        <v>0</v>
      </c>
      <c r="I17" s="256">
        <f t="shared" si="2"/>
        <v>0</v>
      </c>
      <c r="J17" s="256">
        <f t="shared" si="2"/>
        <v>0</v>
      </c>
      <c r="K17" s="257">
        <f t="shared" si="2"/>
        <v>0</v>
      </c>
      <c r="L17" s="255">
        <f t="shared" si="2"/>
        <v>0</v>
      </c>
      <c r="M17" s="256">
        <f t="shared" si="2"/>
        <v>0</v>
      </c>
      <c r="N17" s="256">
        <f t="shared" si="2"/>
        <v>0</v>
      </c>
      <c r="O17" s="257">
        <f t="shared" si="2"/>
        <v>0</v>
      </c>
    </row>
    <row r="18" spans="2:15" x14ac:dyDescent="0.25">
      <c r="B18" s="253">
        <v>5000</v>
      </c>
      <c r="C18" s="254">
        <v>0.08</v>
      </c>
      <c r="D18" s="255">
        <f>MAX(0,MIN(D$15,$B18)-$B17)*$C18</f>
        <v>0</v>
      </c>
      <c r="E18" s="256">
        <f t="shared" ref="E18:O20" si="3">MAX(0,MIN(E$15,$B18)-$B17)*$C18</f>
        <v>0</v>
      </c>
      <c r="F18" s="256">
        <f t="shared" si="3"/>
        <v>0</v>
      </c>
      <c r="G18" s="257">
        <f t="shared" si="3"/>
        <v>0</v>
      </c>
      <c r="H18" s="255">
        <f t="shared" si="3"/>
        <v>0</v>
      </c>
      <c r="I18" s="256">
        <f t="shared" si="3"/>
        <v>0</v>
      </c>
      <c r="J18" s="256">
        <f t="shared" si="3"/>
        <v>0</v>
      </c>
      <c r="K18" s="257">
        <f t="shared" si="3"/>
        <v>0</v>
      </c>
      <c r="L18" s="255">
        <f t="shared" si="3"/>
        <v>0</v>
      </c>
      <c r="M18" s="256">
        <f>MAX(0,MIN(M$15,$B18)-$B17)*$C18</f>
        <v>0</v>
      </c>
      <c r="N18" s="256">
        <f t="shared" si="3"/>
        <v>0</v>
      </c>
      <c r="O18" s="257">
        <f t="shared" si="3"/>
        <v>0</v>
      </c>
    </row>
    <row r="19" spans="2:15" x14ac:dyDescent="0.25">
      <c r="B19" s="253">
        <v>25000</v>
      </c>
      <c r="C19" s="254">
        <v>0.06</v>
      </c>
      <c r="D19" s="255">
        <f>MAX(0,MIN(D$15,$B19)-$B18)*$C19</f>
        <v>0</v>
      </c>
      <c r="E19" s="256">
        <f t="shared" si="3"/>
        <v>0</v>
      </c>
      <c r="F19" s="256">
        <f t="shared" si="3"/>
        <v>0</v>
      </c>
      <c r="G19" s="257">
        <f t="shared" si="3"/>
        <v>0</v>
      </c>
      <c r="H19" s="255">
        <f t="shared" si="3"/>
        <v>0</v>
      </c>
      <c r="I19" s="256">
        <f>MAX(0,MIN(I$15,$B19)-$B18)*$C19</f>
        <v>0</v>
      </c>
      <c r="J19" s="256">
        <f t="shared" si="3"/>
        <v>0</v>
      </c>
      <c r="K19" s="257">
        <f t="shared" si="3"/>
        <v>0</v>
      </c>
      <c r="L19" s="255">
        <f t="shared" si="3"/>
        <v>0</v>
      </c>
      <c r="M19" s="256">
        <f>MAX(0,MIN(M$15,$B19)-$B18)*$C19</f>
        <v>0</v>
      </c>
      <c r="N19" s="256">
        <f t="shared" si="3"/>
        <v>0</v>
      </c>
      <c r="O19" s="257">
        <f>MAX(0,MIN(O$15,$B19)-$B18)*$C19</f>
        <v>0</v>
      </c>
    </row>
    <row r="20" spans="2:15" x14ac:dyDescent="0.25">
      <c r="B20" s="253">
        <v>50000</v>
      </c>
      <c r="C20" s="254">
        <v>0.03</v>
      </c>
      <c r="D20" s="255">
        <f>MAX(0,MIN(D$15,$B20)-$B19)*$C20</f>
        <v>0</v>
      </c>
      <c r="E20" s="256">
        <f t="shared" si="3"/>
        <v>0</v>
      </c>
      <c r="F20" s="256">
        <f t="shared" si="3"/>
        <v>0</v>
      </c>
      <c r="G20" s="257">
        <f>MAX(0,MIN(G$15,$B20)-$B19)*$C20</f>
        <v>0</v>
      </c>
      <c r="H20" s="255">
        <f t="shared" si="3"/>
        <v>0</v>
      </c>
      <c r="I20" s="256">
        <f>MAX(0,MIN(I$15,$B20)-$B19)*$C20</f>
        <v>0</v>
      </c>
      <c r="J20" s="256">
        <f t="shared" si="3"/>
        <v>0</v>
      </c>
      <c r="K20" s="257">
        <f>MAX(0,MIN(K$15,$B20)-$B19)*$C20</f>
        <v>0</v>
      </c>
      <c r="L20" s="255">
        <f t="shared" si="3"/>
        <v>0</v>
      </c>
      <c r="M20" s="256">
        <f>MAX(0,MIN(M$15,$B20)-$B19)*$C20</f>
        <v>0</v>
      </c>
      <c r="N20" s="256">
        <f t="shared" si="3"/>
        <v>0</v>
      </c>
      <c r="O20" s="257">
        <f>MAX(0,MIN(O$15,$B20)-$B19)*$C20</f>
        <v>0</v>
      </c>
    </row>
    <row r="21" spans="2:15" x14ac:dyDescent="0.25">
      <c r="B21" s="258"/>
      <c r="C21" s="254">
        <v>1.4999999999999999E-2</v>
      </c>
      <c r="D21" s="255">
        <f>MAX(0,(D$15-$B20)*$C21)</f>
        <v>0</v>
      </c>
      <c r="E21" s="256">
        <f t="shared" ref="E21:N21" si="4">MAX(0,(E$15-$B20)*$C21)</f>
        <v>0</v>
      </c>
      <c r="F21" s="256">
        <f t="shared" si="4"/>
        <v>0</v>
      </c>
      <c r="G21" s="257">
        <f t="shared" si="4"/>
        <v>0</v>
      </c>
      <c r="H21" s="255">
        <f>MAX(0,(H$15-$B20)*$C21)</f>
        <v>0</v>
      </c>
      <c r="I21" s="256">
        <f>MAX(0,(I$15-$B20)*$C21)</f>
        <v>0</v>
      </c>
      <c r="J21" s="256">
        <f t="shared" si="4"/>
        <v>0</v>
      </c>
      <c r="K21" s="257">
        <f>MAX(0,(K$15-$B20)*$C21)</f>
        <v>0</v>
      </c>
      <c r="L21" s="255">
        <f t="shared" si="4"/>
        <v>0</v>
      </c>
      <c r="M21" s="256">
        <f>MAX(0,(M$15-$B20)*$C21)</f>
        <v>0</v>
      </c>
      <c r="N21" s="256">
        <f t="shared" si="4"/>
        <v>0</v>
      </c>
      <c r="O21" s="257">
        <f>MAX(0,(O$15-$B20)*$C21)</f>
        <v>0</v>
      </c>
    </row>
    <row r="22" spans="2:15" x14ac:dyDescent="0.25">
      <c r="B22" s="291"/>
      <c r="C22" s="280" t="s">
        <v>155</v>
      </c>
      <c r="D22" s="259"/>
      <c r="E22" s="260"/>
      <c r="F22" s="260"/>
      <c r="G22" s="261"/>
      <c r="H22" s="259"/>
      <c r="I22" s="260"/>
      <c r="J22" s="260"/>
      <c r="K22" s="261"/>
      <c r="L22" s="259"/>
      <c r="M22" s="260"/>
      <c r="N22" s="260"/>
      <c r="O22" s="261"/>
    </row>
    <row r="23" spans="2:15" x14ac:dyDescent="0.25">
      <c r="B23" s="291"/>
      <c r="C23" s="280" t="s">
        <v>281</v>
      </c>
      <c r="D23" s="255">
        <f>SUM(D17:D21)*D22</f>
        <v>0</v>
      </c>
      <c r="E23" s="256">
        <f t="shared" ref="E23" si="5">SUM(E17:E21)*E22</f>
        <v>0</v>
      </c>
      <c r="F23" s="256">
        <f>SUM(F17:F21)*F22</f>
        <v>0</v>
      </c>
      <c r="G23" s="257">
        <f t="shared" ref="G23:J23" si="6">SUM(G17:G21)*G22</f>
        <v>0</v>
      </c>
      <c r="H23" s="255">
        <f t="shared" si="6"/>
        <v>0</v>
      </c>
      <c r="I23" s="256">
        <f t="shared" si="6"/>
        <v>0</v>
      </c>
      <c r="J23" s="256">
        <f t="shared" si="6"/>
        <v>0</v>
      </c>
      <c r="K23" s="257">
        <f>SUM(K17:K21)*K22</f>
        <v>0</v>
      </c>
      <c r="L23" s="255">
        <f t="shared" ref="L23:N23" si="7">SUM(L17:L21)*L22</f>
        <v>0</v>
      </c>
      <c r="M23" s="256">
        <f t="shared" si="7"/>
        <v>0</v>
      </c>
      <c r="N23" s="256">
        <f t="shared" si="7"/>
        <v>0</v>
      </c>
      <c r="O23" s="257">
        <f>SUM(O17:O21)*O22</f>
        <v>0</v>
      </c>
    </row>
    <row r="24" spans="2:15" x14ac:dyDescent="0.25">
      <c r="B24" s="427"/>
      <c r="C24" s="428" t="s">
        <v>284</v>
      </c>
      <c r="D24" s="429"/>
      <c r="E24" s="430"/>
      <c r="F24" s="430"/>
      <c r="G24" s="431">
        <f>AVERAGE(D15:F15)*80%</f>
        <v>0</v>
      </c>
      <c r="H24" s="429"/>
      <c r="I24" s="430"/>
      <c r="J24" s="430"/>
      <c r="K24" s="431">
        <f>AVERAGE(H15:J15)*80%</f>
        <v>0</v>
      </c>
      <c r="L24" s="429"/>
      <c r="M24" s="430"/>
      <c r="N24" s="430"/>
      <c r="O24" s="431">
        <f>AVERAGE(L15:N15)*80%</f>
        <v>0</v>
      </c>
    </row>
    <row r="25" spans="2:15" ht="15.75" thickBot="1" x14ac:dyDescent="0.3">
      <c r="B25" s="432"/>
      <c r="C25" s="433" t="s">
        <v>223</v>
      </c>
      <c r="D25" s="262">
        <f>MAX(D23,D24)</f>
        <v>0</v>
      </c>
      <c r="E25" s="263">
        <f t="shared" ref="E25:O25" si="8">MAX(E23,E24)</f>
        <v>0</v>
      </c>
      <c r="F25" s="263">
        <f>MAX(F23,F24)</f>
        <v>0</v>
      </c>
      <c r="G25" s="264">
        <f>MAX(G23,G24)</f>
        <v>0</v>
      </c>
      <c r="H25" s="262">
        <f>MAX(H23,H24)</f>
        <v>0</v>
      </c>
      <c r="I25" s="263">
        <f t="shared" si="8"/>
        <v>0</v>
      </c>
      <c r="J25" s="263">
        <f t="shared" si="8"/>
        <v>0</v>
      </c>
      <c r="K25" s="264">
        <f>MAX(K23,K24)</f>
        <v>0</v>
      </c>
      <c r="L25" s="262">
        <f t="shared" si="8"/>
        <v>0</v>
      </c>
      <c r="M25" s="263">
        <f t="shared" si="8"/>
        <v>0</v>
      </c>
      <c r="N25" s="263">
        <f t="shared" si="8"/>
        <v>0</v>
      </c>
      <c r="O25" s="264">
        <f t="shared" si="8"/>
        <v>0</v>
      </c>
    </row>
    <row r="26" spans="2:15" ht="18.600000000000001" customHeight="1" x14ac:dyDescent="0.25">
      <c r="B26" s="434" t="s">
        <v>282</v>
      </c>
      <c r="C26" s="435"/>
      <c r="D26" s="435"/>
      <c r="E26" s="435"/>
      <c r="F26" s="435"/>
      <c r="G26" s="435"/>
      <c r="H26" s="435"/>
      <c r="I26" s="435"/>
      <c r="J26" s="435"/>
      <c r="K26" s="435"/>
      <c r="L26" s="436"/>
      <c r="M26" s="436"/>
      <c r="N26" s="436"/>
      <c r="O26" s="435"/>
    </row>
    <row r="27" spans="2:15" ht="41.1" customHeight="1" x14ac:dyDescent="0.25">
      <c r="B27" s="473" t="s">
        <v>283</v>
      </c>
      <c r="C27" s="473"/>
      <c r="D27" s="473"/>
      <c r="E27" s="473"/>
      <c r="F27" s="473"/>
      <c r="G27" s="473"/>
      <c r="H27" s="435"/>
      <c r="I27" s="435"/>
      <c r="J27" s="435"/>
      <c r="K27" s="435"/>
      <c r="L27" s="436"/>
      <c r="M27" s="436"/>
      <c r="N27" s="436"/>
      <c r="O27" s="435"/>
    </row>
    <row r="28" spans="2:15" x14ac:dyDescent="0.25">
      <c r="H28" s="238"/>
      <c r="I28" s="238"/>
      <c r="J28" s="238"/>
      <c r="K28" s="238"/>
      <c r="L28" s="238"/>
      <c r="M28" s="238"/>
      <c r="N28" s="238"/>
      <c r="O28" s="242"/>
    </row>
    <row r="29" spans="2:15" x14ac:dyDescent="0.25">
      <c r="B29" s="238"/>
      <c r="C29" s="242"/>
      <c r="D29" s="242"/>
      <c r="E29" s="242"/>
      <c r="F29" s="242"/>
      <c r="G29" s="242"/>
      <c r="H29" s="242"/>
      <c r="I29" s="242"/>
      <c r="J29" s="242"/>
      <c r="K29" s="242"/>
      <c r="L29" s="238"/>
      <c r="M29" s="238"/>
      <c r="N29" s="238"/>
      <c r="O29" s="242"/>
    </row>
    <row r="30" spans="2:15" x14ac:dyDescent="0.25">
      <c r="B30" s="242"/>
      <c r="C30" s="242"/>
      <c r="D30" s="242"/>
      <c r="E30" s="242"/>
      <c r="F30" s="242"/>
      <c r="G30" s="242"/>
      <c r="H30" s="242"/>
      <c r="I30" s="242"/>
      <c r="J30" s="242"/>
      <c r="K30" s="242"/>
      <c r="L30" s="238"/>
      <c r="M30" s="238"/>
      <c r="N30" s="238"/>
      <c r="O30" s="242"/>
    </row>
    <row r="31" spans="2:15" x14ac:dyDescent="0.25">
      <c r="B31" s="275" t="s">
        <v>156</v>
      </c>
      <c r="C31" s="228"/>
      <c r="D31" s="228"/>
      <c r="E31" s="228"/>
      <c r="F31" s="228"/>
      <c r="G31" s="275" t="s">
        <v>157</v>
      </c>
      <c r="H31" s="228"/>
      <c r="I31" s="228"/>
      <c r="J31" s="228"/>
      <c r="K31" s="228"/>
      <c r="L31" s="238"/>
      <c r="M31" s="238"/>
      <c r="N31" s="238"/>
      <c r="O31" s="242"/>
    </row>
    <row r="32" spans="2:15" x14ac:dyDescent="0.25">
      <c r="B32" s="7"/>
      <c r="C32" s="7"/>
      <c r="D32" s="7"/>
      <c r="E32" s="7"/>
      <c r="F32" s="128"/>
      <c r="G32" s="7"/>
      <c r="H32" s="7"/>
      <c r="I32" s="7"/>
      <c r="J32" s="7"/>
      <c r="K32" s="7"/>
      <c r="L32" s="7"/>
      <c r="M32" s="7"/>
      <c r="N32" s="7"/>
    </row>
    <row r="33" spans="2:14" x14ac:dyDescent="0.25">
      <c r="B33" s="7"/>
      <c r="C33" s="7"/>
      <c r="D33" s="7"/>
      <c r="E33" s="7"/>
      <c r="F33" s="128"/>
      <c r="G33" s="7"/>
      <c r="H33" s="7"/>
      <c r="I33" s="7"/>
      <c r="J33" s="7"/>
      <c r="K33" s="7"/>
      <c r="L33" s="7"/>
      <c r="M33" s="7"/>
      <c r="N33" s="7"/>
    </row>
    <row r="34" spans="2:14" x14ac:dyDescent="0.25">
      <c r="B34" s="7"/>
      <c r="C34" s="7"/>
      <c r="D34" s="7"/>
      <c r="E34" s="7"/>
      <c r="F34" s="128"/>
      <c r="G34" s="7"/>
      <c r="H34" s="7"/>
      <c r="I34" s="7"/>
      <c r="J34" s="7"/>
      <c r="K34" s="7"/>
      <c r="L34" s="7"/>
      <c r="M34" s="7"/>
      <c r="N34" s="7"/>
    </row>
    <row r="35" spans="2:14" x14ac:dyDescent="0.25">
      <c r="B35" s="8"/>
      <c r="C35" s="8"/>
      <c r="D35" s="138"/>
      <c r="E35" s="8"/>
      <c r="F35" s="8"/>
      <c r="G35" s="8"/>
      <c r="H35" s="138"/>
      <c r="I35" s="8"/>
      <c r="J35" s="8"/>
      <c r="K35" s="8"/>
      <c r="L35" s="7"/>
      <c r="M35" s="7"/>
      <c r="N35" s="7"/>
    </row>
    <row r="36" spans="2:14" x14ac:dyDescent="0.25">
      <c r="B36" s="139"/>
      <c r="C36" s="139"/>
      <c r="D36" s="140"/>
      <c r="E36" s="140"/>
      <c r="F36" s="140"/>
      <c r="G36" s="140"/>
      <c r="H36" s="140"/>
      <c r="I36" s="140"/>
      <c r="J36" s="140"/>
      <c r="K36" s="140"/>
      <c r="L36" s="7"/>
      <c r="M36" s="7"/>
      <c r="N36" s="7"/>
    </row>
    <row r="37" spans="2:14" x14ac:dyDescent="0.25">
      <c r="B37" s="139"/>
      <c r="C37" s="139"/>
      <c r="D37" s="141"/>
      <c r="E37" s="141"/>
      <c r="F37" s="141"/>
      <c r="G37" s="141"/>
      <c r="H37" s="141"/>
      <c r="I37" s="141"/>
      <c r="J37" s="141"/>
      <c r="K37" s="141"/>
      <c r="L37" s="7"/>
      <c r="M37" s="7"/>
      <c r="N37" s="7"/>
    </row>
    <row r="38" spans="2:14" x14ac:dyDescent="0.25">
      <c r="B38" s="139"/>
      <c r="C38" s="139"/>
      <c r="D38" s="141"/>
      <c r="E38" s="141"/>
      <c r="F38" s="141"/>
      <c r="G38" s="141"/>
      <c r="H38" s="141"/>
      <c r="I38" s="141"/>
      <c r="J38" s="141"/>
      <c r="K38" s="141"/>
      <c r="L38" s="7"/>
      <c r="M38" s="7"/>
      <c r="N38" s="7"/>
    </row>
    <row r="39" spans="2:14" x14ac:dyDescent="0.25">
      <c r="B39" s="139"/>
      <c r="C39" s="139"/>
      <c r="D39" s="141"/>
      <c r="E39" s="141"/>
      <c r="F39" s="141"/>
      <c r="G39" s="141"/>
      <c r="H39" s="141"/>
      <c r="I39" s="141"/>
      <c r="J39" s="141"/>
      <c r="K39" s="141"/>
      <c r="L39" s="7"/>
      <c r="M39" s="7"/>
      <c r="N39" s="7"/>
    </row>
    <row r="40" spans="2:14" x14ac:dyDescent="0.25">
      <c r="B40" s="142"/>
      <c r="C40" s="142"/>
      <c r="D40" s="141"/>
      <c r="E40" s="141"/>
      <c r="F40" s="141"/>
      <c r="G40" s="141"/>
      <c r="H40" s="141"/>
      <c r="I40" s="141"/>
      <c r="J40" s="141"/>
      <c r="K40" s="141"/>
      <c r="L40" s="7"/>
      <c r="M40" s="7"/>
      <c r="N40" s="7"/>
    </row>
    <row r="41" spans="2:14" x14ac:dyDescent="0.25">
      <c r="B41" s="142"/>
      <c r="C41" s="142"/>
      <c r="D41" s="143"/>
      <c r="E41" s="143"/>
      <c r="F41" s="143"/>
      <c r="G41" s="143"/>
      <c r="H41" s="143"/>
      <c r="I41" s="143"/>
      <c r="J41" s="143"/>
      <c r="K41" s="143"/>
    </row>
    <row r="42" spans="2:14" x14ac:dyDescent="0.25">
      <c r="B42" s="144"/>
      <c r="C42" s="144"/>
      <c r="D42" s="145"/>
      <c r="E42" s="145"/>
      <c r="F42" s="145"/>
      <c r="G42" s="145"/>
      <c r="H42" s="145"/>
      <c r="I42" s="145"/>
      <c r="J42" s="145"/>
      <c r="K42" s="145"/>
    </row>
    <row r="43" spans="2:14" x14ac:dyDescent="0.25">
      <c r="B43" s="146"/>
      <c r="C43" s="146"/>
      <c r="D43" s="128"/>
      <c r="E43" s="128"/>
      <c r="F43" s="128"/>
      <c r="G43" s="128"/>
      <c r="H43" s="128"/>
      <c r="I43" s="128"/>
      <c r="J43" s="128"/>
      <c r="K43" s="128"/>
    </row>
    <row r="44" spans="2:14" x14ac:dyDescent="0.25">
      <c r="B44" s="147"/>
      <c r="C44" s="126"/>
      <c r="D44" s="127"/>
      <c r="E44" s="127"/>
      <c r="F44" s="127"/>
      <c r="G44" s="127"/>
      <c r="H44" s="127"/>
      <c r="I44" s="127"/>
      <c r="J44" s="127"/>
      <c r="K44" s="127"/>
    </row>
    <row r="45" spans="2:14" x14ac:dyDescent="0.25">
      <c r="B45" s="147"/>
      <c r="C45" s="126"/>
      <c r="D45" s="127"/>
      <c r="E45" s="127"/>
      <c r="F45" s="127"/>
      <c r="G45" s="127"/>
      <c r="H45" s="127"/>
      <c r="I45" s="127"/>
      <c r="J45" s="127"/>
      <c r="K45" s="127"/>
    </row>
    <row r="46" spans="2:14" x14ac:dyDescent="0.25">
      <c r="B46" s="147"/>
      <c r="C46" s="126"/>
      <c r="D46" s="127"/>
      <c r="E46" s="127"/>
      <c r="F46" s="127"/>
      <c r="G46" s="127"/>
      <c r="H46" s="127"/>
      <c r="I46" s="127"/>
      <c r="J46" s="127"/>
      <c r="K46" s="127"/>
    </row>
    <row r="47" spans="2:14" x14ac:dyDescent="0.25">
      <c r="B47" s="147"/>
      <c r="C47" s="126"/>
      <c r="D47" s="127"/>
      <c r="E47" s="127"/>
      <c r="F47" s="127"/>
      <c r="G47" s="127"/>
      <c r="H47" s="127"/>
      <c r="I47" s="127"/>
      <c r="J47" s="127"/>
      <c r="K47" s="127"/>
    </row>
    <row r="48" spans="2:14" x14ac:dyDescent="0.25">
      <c r="B48" s="148"/>
      <c r="C48" s="126"/>
      <c r="D48" s="127"/>
      <c r="E48" s="127"/>
      <c r="F48" s="127"/>
      <c r="G48" s="127"/>
      <c r="H48" s="127"/>
      <c r="I48" s="127"/>
      <c r="J48" s="127"/>
      <c r="K48" s="127"/>
    </row>
    <row r="49" spans="2:11" x14ac:dyDescent="0.25">
      <c r="B49" s="139"/>
      <c r="C49" s="139"/>
      <c r="D49" s="127"/>
      <c r="E49" s="127"/>
      <c r="F49" s="127"/>
      <c r="G49" s="127"/>
      <c r="H49" s="127"/>
      <c r="I49" s="127"/>
      <c r="J49" s="127"/>
      <c r="K49" s="127"/>
    </row>
    <row r="50" spans="2:11" x14ac:dyDescent="0.25">
      <c r="B50" s="139"/>
      <c r="C50" s="139"/>
      <c r="D50" s="149"/>
      <c r="E50" s="149"/>
      <c r="F50" s="149"/>
      <c r="G50" s="149"/>
      <c r="H50" s="149"/>
      <c r="I50" s="149"/>
      <c r="J50" s="149"/>
      <c r="K50" s="149"/>
    </row>
    <row r="54" spans="2:11" x14ac:dyDescent="0.25">
      <c r="B54" s="8"/>
      <c r="C54" s="8"/>
      <c r="D54" s="138"/>
      <c r="E54" s="8"/>
      <c r="F54" s="8"/>
      <c r="G54" s="8"/>
      <c r="H54" s="138"/>
      <c r="I54" s="8"/>
      <c r="J54" s="8"/>
      <c r="K54" s="8"/>
    </row>
    <row r="55" spans="2:11" x14ac:dyDescent="0.25">
      <c r="B55" s="150"/>
      <c r="C55" s="139"/>
      <c r="D55" s="149"/>
      <c r="E55" s="149"/>
      <c r="F55" s="149"/>
      <c r="G55" s="149"/>
      <c r="H55" s="149"/>
      <c r="I55" s="149"/>
      <c r="J55" s="149"/>
      <c r="K55" s="149"/>
    </row>
    <row r="56" spans="2:11" x14ac:dyDescent="0.25">
      <c r="B56" s="150"/>
      <c r="C56" s="139"/>
      <c r="D56" s="141"/>
      <c r="E56" s="141"/>
      <c r="F56" s="141"/>
      <c r="G56" s="141"/>
      <c r="H56" s="141"/>
      <c r="I56" s="141"/>
      <c r="J56" s="141"/>
      <c r="K56" s="141"/>
    </row>
    <row r="57" spans="2:11" x14ac:dyDescent="0.25">
      <c r="B57" s="150"/>
      <c r="C57" s="139"/>
      <c r="D57" s="141"/>
      <c r="E57" s="141"/>
      <c r="F57" s="141"/>
      <c r="G57" s="141"/>
      <c r="H57" s="141"/>
      <c r="I57" s="141"/>
      <c r="J57" s="141"/>
      <c r="K57" s="141"/>
    </row>
    <row r="58" spans="2:11" x14ac:dyDescent="0.25">
      <c r="B58" s="150"/>
      <c r="C58" s="139"/>
      <c r="D58" s="141"/>
      <c r="E58" s="141"/>
      <c r="F58" s="141"/>
      <c r="G58" s="141"/>
      <c r="H58" s="141"/>
      <c r="I58" s="141"/>
      <c r="J58" s="141"/>
      <c r="K58" s="141"/>
    </row>
    <row r="59" spans="2:11" x14ac:dyDescent="0.25">
      <c r="B59" s="151"/>
      <c r="C59" s="142"/>
      <c r="D59" s="141"/>
      <c r="E59" s="141"/>
      <c r="F59" s="141"/>
      <c r="G59" s="141"/>
      <c r="H59" s="141"/>
      <c r="I59" s="141"/>
      <c r="J59" s="141"/>
      <c r="K59" s="141"/>
    </row>
    <row r="60" spans="2:11" x14ac:dyDescent="0.25">
      <c r="B60" s="151"/>
      <c r="C60" s="142"/>
      <c r="D60" s="141"/>
      <c r="E60" s="141"/>
      <c r="F60" s="141"/>
      <c r="G60" s="141"/>
      <c r="H60" s="141"/>
      <c r="I60" s="141"/>
      <c r="J60" s="141"/>
      <c r="K60" s="141"/>
    </row>
    <row r="61" spans="2:11" ht="14.45" customHeight="1" x14ac:dyDescent="0.25">
      <c r="C61" s="139"/>
      <c r="D61" s="141"/>
      <c r="E61" s="141"/>
      <c r="F61" s="141"/>
      <c r="G61" s="141"/>
      <c r="H61" s="141"/>
      <c r="I61" s="141"/>
      <c r="J61" s="141"/>
      <c r="K61" s="141"/>
    </row>
    <row r="62" spans="2:11" x14ac:dyDescent="0.25">
      <c r="B62" s="152"/>
      <c r="C62" s="142"/>
      <c r="D62" s="143"/>
      <c r="E62" s="143"/>
      <c r="F62" s="143"/>
      <c r="G62" s="143"/>
      <c r="H62" s="143"/>
      <c r="I62" s="143"/>
      <c r="J62" s="143"/>
      <c r="K62" s="143"/>
    </row>
    <row r="63" spans="2:11" x14ac:dyDescent="0.25">
      <c r="B63" s="153"/>
      <c r="C63" s="153"/>
      <c r="D63" s="127"/>
      <c r="E63" s="127"/>
      <c r="F63" s="127"/>
      <c r="G63" s="127"/>
      <c r="H63" s="127"/>
      <c r="I63" s="127"/>
      <c r="J63" s="127"/>
      <c r="K63" s="127"/>
    </row>
    <row r="64" spans="2:11" x14ac:dyDescent="0.25">
      <c r="B64" s="147"/>
      <c r="C64" s="126"/>
      <c r="D64" s="127"/>
      <c r="E64" s="127"/>
      <c r="F64" s="127"/>
      <c r="G64" s="127"/>
      <c r="H64" s="127"/>
      <c r="I64" s="127"/>
      <c r="J64" s="127"/>
      <c r="K64" s="127"/>
    </row>
    <row r="65" spans="2:11" x14ac:dyDescent="0.25">
      <c r="B65" s="147"/>
      <c r="C65" s="126"/>
      <c r="D65" s="127"/>
      <c r="E65" s="127"/>
      <c r="F65" s="127"/>
      <c r="G65" s="127"/>
      <c r="H65" s="127"/>
      <c r="I65" s="127"/>
      <c r="J65" s="127"/>
      <c r="K65" s="127"/>
    </row>
    <row r="66" spans="2:11" x14ac:dyDescent="0.25">
      <c r="B66" s="147"/>
      <c r="C66" s="126"/>
      <c r="D66" s="127"/>
      <c r="E66" s="127"/>
      <c r="F66" s="127"/>
      <c r="G66" s="127"/>
      <c r="H66" s="127"/>
      <c r="I66" s="127"/>
      <c r="J66" s="127"/>
      <c r="K66" s="127"/>
    </row>
    <row r="67" spans="2:11" x14ac:dyDescent="0.25">
      <c r="B67" s="147"/>
      <c r="C67" s="126"/>
      <c r="D67" s="127"/>
      <c r="E67" s="127"/>
      <c r="F67" s="127"/>
      <c r="G67" s="127"/>
      <c r="H67" s="127"/>
      <c r="I67" s="127"/>
      <c r="J67" s="127"/>
      <c r="K67" s="127"/>
    </row>
    <row r="68" spans="2:11" x14ac:dyDescent="0.25">
      <c r="B68" s="150"/>
      <c r="C68" s="154"/>
      <c r="D68" s="127"/>
      <c r="E68" s="127"/>
      <c r="F68" s="127"/>
      <c r="G68" s="127"/>
      <c r="H68" s="127"/>
      <c r="I68" s="127"/>
      <c r="J68" s="127"/>
      <c r="K68" s="127"/>
    </row>
    <row r="69" spans="2:11" x14ac:dyDescent="0.25">
      <c r="C69" s="139"/>
      <c r="D69" s="127"/>
      <c r="E69" s="127"/>
      <c r="F69" s="127"/>
      <c r="G69" s="127"/>
      <c r="H69" s="127"/>
      <c r="I69" s="127"/>
      <c r="J69" s="127"/>
      <c r="K69" s="127"/>
    </row>
    <row r="70" spans="2:11" x14ac:dyDescent="0.25">
      <c r="C70" s="142"/>
      <c r="D70" s="127"/>
      <c r="E70" s="127"/>
      <c r="F70" s="127"/>
      <c r="G70" s="127"/>
      <c r="H70" s="127"/>
      <c r="I70" s="127"/>
      <c r="J70" s="127"/>
      <c r="K70" s="127"/>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81F6-4BBF-48CE-A39E-E94FAF4D1905}">
  <sheetPr>
    <tabColor theme="3" tint="9.9978637043366805E-2"/>
  </sheetPr>
  <dimension ref="B2:P18"/>
  <sheetViews>
    <sheetView showGridLines="0" zoomScaleNormal="100" workbookViewId="0">
      <selection activeCell="I30" sqref="I30"/>
    </sheetView>
  </sheetViews>
  <sheetFormatPr defaultRowHeight="15" x14ac:dyDescent="0.25"/>
  <cols>
    <col min="1" max="1" width="4.140625" customWidth="1"/>
    <col min="2" max="2" width="30.5703125" customWidth="1"/>
    <col min="4" max="15" width="13.140625" customWidth="1"/>
    <col min="16" max="16" width="16.85546875" bestFit="1" customWidth="1"/>
  </cols>
  <sheetData>
    <row r="2" spans="2:16" x14ac:dyDescent="0.25">
      <c r="B2" s="14" t="s">
        <v>16</v>
      </c>
      <c r="C2" s="116"/>
      <c r="D2" s="116"/>
      <c r="E2" s="117"/>
      <c r="F2" s="118"/>
    </row>
    <row r="3" spans="2:16" x14ac:dyDescent="0.25">
      <c r="B3" s="119"/>
      <c r="C3" s="120"/>
      <c r="D3" s="120"/>
      <c r="E3" s="120"/>
      <c r="F3" s="120"/>
      <c r="G3" s="121"/>
    </row>
    <row r="4" spans="2:16" x14ac:dyDescent="0.25">
      <c r="B4" s="122" t="s">
        <v>164</v>
      </c>
      <c r="C4" s="122"/>
      <c r="D4" s="120"/>
      <c r="E4" s="120"/>
      <c r="F4" s="120"/>
      <c r="G4" s="121"/>
    </row>
    <row r="5" spans="2:16" x14ac:dyDescent="0.25">
      <c r="B5" s="121"/>
      <c r="C5" s="121"/>
      <c r="D5" s="120"/>
      <c r="E5" s="120"/>
      <c r="F5" s="120"/>
      <c r="G5" s="155"/>
    </row>
    <row r="6" spans="2:16" x14ac:dyDescent="0.25">
      <c r="B6" s="23" t="s">
        <v>17</v>
      </c>
      <c r="C6" s="221" t="s">
        <v>243</v>
      </c>
      <c r="E6" s="21"/>
      <c r="F6" s="242"/>
      <c r="G6" s="157"/>
      <c r="H6" s="242"/>
      <c r="I6" s="242"/>
      <c r="J6" s="242"/>
      <c r="K6" s="242"/>
      <c r="L6" s="242"/>
      <c r="M6" s="242"/>
      <c r="N6" s="242"/>
      <c r="O6" s="242"/>
    </row>
    <row r="7" spans="2:16" x14ac:dyDescent="0.25">
      <c r="B7" s="23"/>
      <c r="C7" s="23"/>
      <c r="D7" s="21"/>
      <c r="E7" s="21"/>
      <c r="F7" s="10"/>
      <c r="G7" s="21"/>
      <c r="H7" s="242"/>
      <c r="I7" s="242"/>
      <c r="J7" s="242"/>
      <c r="K7" s="242"/>
      <c r="L7" s="242"/>
      <c r="M7" s="242"/>
      <c r="N7" s="242"/>
      <c r="O7" s="242"/>
    </row>
    <row r="8" spans="2:16" x14ac:dyDescent="0.25">
      <c r="B8" s="301"/>
      <c r="C8" s="242"/>
      <c r="D8" s="242"/>
      <c r="E8" s="242"/>
      <c r="F8" s="242"/>
      <c r="G8" s="242"/>
      <c r="H8" s="242"/>
      <c r="I8" s="242"/>
      <c r="J8" s="242"/>
      <c r="K8" s="242"/>
      <c r="L8" s="242"/>
      <c r="M8" s="242"/>
      <c r="N8" s="242"/>
      <c r="O8" s="242"/>
    </row>
    <row r="9" spans="2:16" ht="36.6" customHeight="1" x14ac:dyDescent="0.25">
      <c r="B9" s="474" t="s">
        <v>165</v>
      </c>
      <c r="C9" s="475"/>
      <c r="D9" s="475"/>
      <c r="E9" s="475"/>
      <c r="F9" s="475"/>
      <c r="G9" s="475"/>
      <c r="H9" s="475"/>
      <c r="I9" s="475"/>
      <c r="J9" s="475"/>
      <c r="K9" s="475"/>
      <c r="L9" s="475"/>
      <c r="M9" s="475"/>
      <c r="N9" s="475"/>
      <c r="O9" s="475"/>
      <c r="P9" s="378" t="s">
        <v>255</v>
      </c>
    </row>
    <row r="10" spans="2:16" ht="65.45" customHeight="1" x14ac:dyDescent="0.25">
      <c r="B10" s="476" t="s">
        <v>166</v>
      </c>
      <c r="C10" s="477"/>
      <c r="D10" s="477"/>
      <c r="E10" s="477"/>
      <c r="F10" s="477"/>
      <c r="G10" s="477"/>
      <c r="H10" s="477"/>
      <c r="I10" s="477"/>
      <c r="J10" s="477"/>
      <c r="K10" s="477"/>
      <c r="L10" s="477"/>
      <c r="M10" s="477"/>
      <c r="N10" s="477"/>
      <c r="O10" s="477"/>
      <c r="P10" s="379" t="s">
        <v>256</v>
      </c>
    </row>
    <row r="11" spans="2:16" x14ac:dyDescent="0.25">
      <c r="B11" s="242"/>
      <c r="C11" s="242"/>
      <c r="D11" s="242"/>
      <c r="E11" s="242"/>
      <c r="F11" s="242"/>
      <c r="G11" s="242"/>
      <c r="H11" s="242"/>
      <c r="I11" s="242"/>
      <c r="J11" s="242"/>
      <c r="K11" s="242"/>
      <c r="L11" s="242"/>
      <c r="M11" s="242"/>
      <c r="N11" s="242"/>
      <c r="O11" s="242"/>
    </row>
    <row r="12" spans="2:16" s="125" customFormat="1" ht="20.25" customHeight="1" thickBot="1" x14ac:dyDescent="0.3">
      <c r="B12" s="243"/>
      <c r="C12" s="243"/>
      <c r="D12" s="244" t="s">
        <v>23</v>
      </c>
      <c r="E12" s="243"/>
      <c r="F12" s="243"/>
      <c r="G12" s="243"/>
      <c r="H12" s="244" t="s">
        <v>24</v>
      </c>
      <c r="I12" s="243"/>
      <c r="J12" s="243"/>
      <c r="K12" s="243"/>
      <c r="L12" s="245" t="s">
        <v>25</v>
      </c>
      <c r="M12" s="243"/>
      <c r="N12" s="243"/>
      <c r="O12" s="243"/>
    </row>
    <row r="13" spans="2:16" x14ac:dyDescent="0.25">
      <c r="B13" s="246"/>
      <c r="C13" s="247" t="s">
        <v>240</v>
      </c>
      <c r="D13" s="302">
        <v>2025</v>
      </c>
      <c r="E13" s="303" t="s">
        <v>26</v>
      </c>
      <c r="F13" s="303" t="s">
        <v>27</v>
      </c>
      <c r="G13" s="304" t="s">
        <v>28</v>
      </c>
      <c r="H13" s="302">
        <v>2025</v>
      </c>
      <c r="I13" s="303" t="s">
        <v>26</v>
      </c>
      <c r="J13" s="303" t="s">
        <v>27</v>
      </c>
      <c r="K13" s="304" t="s">
        <v>28</v>
      </c>
      <c r="L13" s="303">
        <v>2025</v>
      </c>
      <c r="M13" s="303" t="s">
        <v>26</v>
      </c>
      <c r="N13" s="303" t="s">
        <v>27</v>
      </c>
      <c r="O13" s="304" t="s">
        <v>28</v>
      </c>
    </row>
    <row r="14" spans="2:16" x14ac:dyDescent="0.25">
      <c r="B14" s="469" t="s">
        <v>167</v>
      </c>
      <c r="C14" s="470"/>
      <c r="D14" s="305"/>
      <c r="E14" s="306"/>
      <c r="F14" s="306"/>
      <c r="G14" s="307"/>
      <c r="H14" s="305"/>
      <c r="I14" s="306"/>
      <c r="J14" s="306"/>
      <c r="K14" s="307"/>
      <c r="L14" s="308"/>
      <c r="M14" s="306"/>
      <c r="N14" s="306"/>
      <c r="O14" s="307"/>
    </row>
    <row r="15" spans="2:16" x14ac:dyDescent="0.25">
      <c r="B15" s="469" t="s">
        <v>154</v>
      </c>
      <c r="C15" s="470"/>
      <c r="D15" s="374">
        <v>0.02</v>
      </c>
      <c r="E15" s="375">
        <v>0.02</v>
      </c>
      <c r="F15" s="375">
        <v>0.02</v>
      </c>
      <c r="G15" s="376">
        <v>0.02</v>
      </c>
      <c r="H15" s="374">
        <v>0.02</v>
      </c>
      <c r="I15" s="375">
        <v>0.02</v>
      </c>
      <c r="J15" s="375">
        <v>0.02</v>
      </c>
      <c r="K15" s="376">
        <v>0.02</v>
      </c>
      <c r="L15" s="377">
        <v>0.02</v>
      </c>
      <c r="M15" s="375">
        <v>0.02</v>
      </c>
      <c r="N15" s="375">
        <v>0.02</v>
      </c>
      <c r="O15" s="376">
        <v>0.02</v>
      </c>
    </row>
    <row r="16" spans="2:16" ht="15.75" thickBot="1" x14ac:dyDescent="0.3">
      <c r="B16" s="471" t="s">
        <v>223</v>
      </c>
      <c r="C16" s="472"/>
      <c r="D16" s="262">
        <f>D14*D15</f>
        <v>0</v>
      </c>
      <c r="E16" s="263">
        <f t="shared" ref="E16:O16" si="0">E14*E15</f>
        <v>0</v>
      </c>
      <c r="F16" s="263">
        <f t="shared" si="0"/>
        <v>0</v>
      </c>
      <c r="G16" s="264">
        <f t="shared" si="0"/>
        <v>0</v>
      </c>
      <c r="H16" s="262">
        <f t="shared" si="0"/>
        <v>0</v>
      </c>
      <c r="I16" s="263">
        <f t="shared" si="0"/>
        <v>0</v>
      </c>
      <c r="J16" s="263">
        <f t="shared" si="0"/>
        <v>0</v>
      </c>
      <c r="K16" s="264">
        <f t="shared" si="0"/>
        <v>0</v>
      </c>
      <c r="L16" s="299">
        <f t="shared" si="0"/>
        <v>0</v>
      </c>
      <c r="M16" s="263">
        <f t="shared" si="0"/>
        <v>0</v>
      </c>
      <c r="N16" s="263">
        <f t="shared" si="0"/>
        <v>0</v>
      </c>
      <c r="O16" s="264">
        <f t="shared" si="0"/>
        <v>0</v>
      </c>
    </row>
    <row r="17" spans="2:15" x14ac:dyDescent="0.25">
      <c r="B17" s="242"/>
      <c r="C17" s="242"/>
      <c r="D17" s="242"/>
      <c r="E17" s="242"/>
      <c r="F17" s="242"/>
      <c r="G17" s="242"/>
      <c r="H17" s="242"/>
      <c r="I17" s="242"/>
      <c r="J17" s="242"/>
      <c r="K17" s="242"/>
      <c r="L17" s="242"/>
      <c r="M17" s="242"/>
      <c r="N17" s="242"/>
      <c r="O17" s="242"/>
    </row>
    <row r="18" spans="2:15" x14ac:dyDescent="0.25">
      <c r="B18" s="275" t="s">
        <v>156</v>
      </c>
      <c r="C18" s="228"/>
      <c r="D18" s="228"/>
      <c r="E18" s="228"/>
      <c r="F18" s="242"/>
      <c r="G18" s="242"/>
      <c r="H18" s="228"/>
      <c r="I18" s="275" t="s">
        <v>157</v>
      </c>
      <c r="J18" s="228"/>
      <c r="K18" s="230"/>
      <c r="L18" s="242"/>
      <c r="M18" s="242"/>
      <c r="N18" s="242"/>
      <c r="O18" s="242"/>
    </row>
  </sheetData>
  <mergeCells count="5">
    <mergeCell ref="B9:O9"/>
    <mergeCell ref="B10:O10"/>
    <mergeCell ref="B14:C14"/>
    <mergeCell ref="B15:C15"/>
    <mergeCell ref="B16:C16"/>
  </mergeCells>
  <hyperlinks>
    <hyperlink ref="P9" r:id="rId1" location="OT13_OT2" xr:uid="{D2FAE962-5E91-41BB-A072-C3E8D9FC9466}"/>
    <hyperlink ref="P10" r:id="rId2" xr:uid="{95B36C7C-2238-4DE4-8797-86BED0059A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0d126b2-fd09-4686-ac2d-ba29881ff9df" ContentTypeId="0x01010048A48038F6F00E42902EC62EFFC5106102" PreviousValue="false"/>
</file>

<file path=customXml/item5.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muokkauspäätökset)/Sähkörahayhteisön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MRREQZHVFPDR-273328218-54</_dlc_DocId>
    <_dlc_DocIdUrl xmlns="6acf3a52-5fc7-44aa-b5a3-d8fcafa65ae9">
      <Url>https://nova.bofnet.fi/sites/maksupalvelujatarjoavat/_layouts/15/DocIdRedir.aspx?ID=MRREQZHVFPDR-273328218-54</Url>
      <Description>MRREQZHVFPDR-273328218-54</Description>
    </_dlc_DocIdUrl>
  </documentManagement>
</p:properti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AF1E5E6-C421-42B2-8B42-F0C175BC2031}">
  <ds:schemaRefs>
    <ds:schemaRef ds:uri="http://schemas.microsoft.com/sharepoint/v3/contenttype/forms"/>
  </ds:schemaRefs>
</ds:datastoreItem>
</file>

<file path=customXml/itemProps2.xml><?xml version="1.0" encoding="utf-8"?>
<ds:datastoreItem xmlns:ds="http://schemas.openxmlformats.org/officeDocument/2006/customXml" ds:itemID="{D9C35D56-EE68-40B2-83FE-BC4A86C025B1}">
  <ds:schemaRefs>
    <ds:schemaRef ds:uri="http://schemas.microsoft.com/sharepoint/events"/>
  </ds:schemaRefs>
</ds:datastoreItem>
</file>

<file path=customXml/itemProps3.xml><?xml version="1.0" encoding="utf-8"?>
<ds:datastoreItem xmlns:ds="http://schemas.openxmlformats.org/officeDocument/2006/customXml" ds:itemID="{CF6D3ECF-13A0-4D15-8DE8-B33386377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2708A4-1774-4233-93CB-40462B05EF06}">
  <ds:schemaRefs>
    <ds:schemaRef ds:uri="Microsoft.SharePoint.Taxonomy.ContentTypeSync"/>
  </ds:schemaRefs>
</ds:datastoreItem>
</file>

<file path=customXml/itemProps5.xml><?xml version="1.0" encoding="utf-8"?>
<ds:datastoreItem xmlns:ds="http://schemas.openxmlformats.org/officeDocument/2006/customXml" ds:itemID="{DFF0004D-FD13-48DB-B0CC-DDCC25BC41E9}">
  <ds:schemaRef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c4498ab8-87d8-47b3-9041-c69352928396"/>
    <ds:schemaRef ds:uri="http://purl.org/dc/dcmitype/"/>
    <ds:schemaRef ds:uri="6acf3a52-5fc7-44aa-b5a3-d8fcafa65ae9"/>
    <ds:schemaRef ds:uri="http://www.w3.org/XML/1998/namespace"/>
    <ds:schemaRef ds:uri="http://purl.org/dc/terms/"/>
  </ds:schemaRefs>
</ds:datastoreItem>
</file>

<file path=customXml/itemProps6.xml><?xml version="1.0" encoding="utf-8"?>
<ds:datastoreItem xmlns:ds="http://schemas.openxmlformats.org/officeDocument/2006/customXml" ds:itemID="{89F0CD37-909E-4399-9099-6E25ECAB44C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15</vt:i4>
      </vt:variant>
    </vt:vector>
  </HeadingPairs>
  <TitlesOfParts>
    <vt:vector size="15" baseType="lpstr">
      <vt:lpstr>Ohjeet</vt:lpstr>
      <vt:lpstr>Perustiedot</vt:lpstr>
      <vt:lpstr>Tuloslaskelma</vt:lpstr>
      <vt:lpstr>Tase</vt:lpstr>
      <vt:lpstr>Luottoriski</vt:lpstr>
      <vt:lpstr>Kulusidonnainen menetelmä</vt:lpstr>
      <vt:lpstr>Maksutapahtumasidonnainen</vt:lpstr>
      <vt:lpstr>Summamenetelmä</vt:lpstr>
      <vt:lpstr>Sähkörahayhteisön 2% vaade</vt:lpstr>
      <vt:lpstr>Pääomasuunnitelma</vt:lpstr>
      <vt:lpstr>Omat varat ja vakavaraisuus</vt:lpstr>
      <vt:lpstr>Yhteenveto (Kulusidonnainen)</vt:lpstr>
      <vt:lpstr>Yhteenveto (Maksutapahtumasid.)</vt:lpstr>
      <vt:lpstr>Yhteenveto (Summamenetelmä)</vt:lpstr>
      <vt:lpstr>Yhteenveto (2% vaade)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(Sähkörahayhteisö)</dc:title>
  <dc:creator>Lehtinen, Emma</dc:creator>
  <cp:lastModifiedBy>Galkin, Margit</cp:lastModifiedBy>
  <dcterms:created xsi:type="dcterms:W3CDTF">2025-11-05T09:47:01Z</dcterms:created>
  <dcterms:modified xsi:type="dcterms:W3CDTF">2026-01-29T10:44:20Z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755db589-5ddc-4c3a-b7ba-55cb20f6c39f</vt:lpwstr>
  </property>
</Properties>
</file>