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ova.bofnet.fi/sites/saantely/mok_valmisteilla/MOK_1_2025 Maksukyvyttömyysriskien hallinta-MOK/Raportointilomakkeet lausuntojen jälkeen/"/>
    </mc:Choice>
  </mc:AlternateContent>
  <xr:revisionPtr revIDLastSave="0" documentId="13_ncr:1_{09167E0E-7E68-4E7B-A4A2-858CB80F898B}" xr6:coauthVersionLast="47" xr6:coauthVersionMax="47" xr10:uidLastSave="{00000000-0000-0000-0000-000000000000}"/>
  <bookViews>
    <workbookView xWindow="-28920" yWindow="-2055" windowWidth="29040" windowHeight="15720" tabRatio="890" xr2:uid="{00000000-000D-0000-FFFF-FFFF00000000}"/>
  </bookViews>
  <sheets>
    <sheet name="Gini-esimerkki" sheetId="12" r:id="rId1"/>
    <sheet name="Huonoin 5 % -esimerkki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3" l="1"/>
  <c r="D9" i="13"/>
  <c r="D11" i="13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E16" i="12" l="1"/>
  <c r="E18" i="12"/>
  <c r="C23" i="12"/>
  <c r="E19" i="12"/>
  <c r="E3" i="12"/>
  <c r="E6" i="12"/>
  <c r="E10" i="12"/>
  <c r="E7" i="12"/>
  <c r="E4" i="12"/>
  <c r="E21" i="12"/>
  <c r="E11" i="12"/>
  <c r="E22" i="12"/>
  <c r="E14" i="12"/>
  <c r="E13" i="12"/>
  <c r="E12" i="12"/>
  <c r="E9" i="12"/>
  <c r="E20" i="12"/>
  <c r="E8" i="12"/>
  <c r="E17" i="12"/>
  <c r="E5" i="12"/>
  <c r="E15" i="12"/>
  <c r="D23" i="12"/>
  <c r="E23" i="12" l="1"/>
  <c r="F3" i="12"/>
  <c r="H3" i="12" s="1"/>
  <c r="K3" i="12" l="1"/>
  <c r="F4" i="12"/>
  <c r="K4" i="12" l="1"/>
  <c r="H4" i="12"/>
  <c r="F5" i="12"/>
  <c r="K5" i="12" l="1"/>
  <c r="H5" i="12"/>
  <c r="F6" i="12"/>
  <c r="K6" i="12" l="1"/>
  <c r="H6" i="12"/>
  <c r="F7" i="12"/>
  <c r="K7" i="12" l="1"/>
  <c r="F8" i="12"/>
  <c r="H7" i="12"/>
  <c r="K8" i="12" l="1"/>
  <c r="H8" i="12"/>
  <c r="F9" i="12"/>
  <c r="K9" i="12" l="1"/>
  <c r="F10" i="12"/>
  <c r="H9" i="12"/>
  <c r="K10" i="12" l="1"/>
  <c r="F11" i="12"/>
  <c r="H10" i="12"/>
  <c r="K11" i="12" l="1"/>
  <c r="F12" i="12"/>
  <c r="H11" i="12"/>
  <c r="K12" i="12" l="1"/>
  <c r="F13" i="12"/>
  <c r="H12" i="12"/>
  <c r="K13" i="12" l="1"/>
  <c r="F14" i="12"/>
  <c r="H13" i="12"/>
  <c r="K14" i="12" l="1"/>
  <c r="F15" i="12"/>
  <c r="H14" i="12"/>
  <c r="K15" i="12" l="1"/>
  <c r="F16" i="12"/>
  <c r="H15" i="12"/>
  <c r="K16" i="12" l="1"/>
  <c r="F17" i="12"/>
  <c r="H16" i="12"/>
  <c r="K17" i="12" l="1"/>
  <c r="F18" i="12"/>
  <c r="H17" i="12"/>
  <c r="K18" i="12" l="1"/>
  <c r="F19" i="12"/>
  <c r="H18" i="12"/>
  <c r="K19" i="12" l="1"/>
  <c r="F20" i="12"/>
  <c r="H19" i="12"/>
  <c r="K20" i="12" l="1"/>
  <c r="F21" i="12"/>
  <c r="H20" i="12"/>
  <c r="K21" i="12" l="1"/>
  <c r="H21" i="12"/>
  <c r="F22" i="12"/>
  <c r="H22" i="12" l="1"/>
  <c r="K22" i="12"/>
  <c r="I26" i="12" s="1"/>
  <c r="G3" i="12"/>
  <c r="G4" i="12" l="1"/>
  <c r="I3" i="12"/>
  <c r="J3" i="12" s="1"/>
  <c r="G5" i="12" l="1"/>
  <c r="I4" i="12"/>
  <c r="J4" i="12" s="1"/>
  <c r="G6" i="12" l="1"/>
  <c r="I5" i="12"/>
  <c r="J5" i="12" s="1"/>
  <c r="G7" i="12" l="1"/>
  <c r="I7" i="12" s="1"/>
  <c r="J7" i="12" s="1"/>
  <c r="I6" i="12"/>
  <c r="J6" i="12" s="1"/>
  <c r="G8" i="12" l="1"/>
  <c r="G9" i="12" l="1"/>
  <c r="I9" i="12" s="1"/>
  <c r="J9" i="12" s="1"/>
  <c r="I8" i="12"/>
  <c r="J8" i="12" s="1"/>
  <c r="G10" i="12" l="1"/>
  <c r="G11" i="12" l="1"/>
  <c r="I11" i="12" s="1"/>
  <c r="J11" i="12" s="1"/>
  <c r="I10" i="12"/>
  <c r="J10" i="12" s="1"/>
  <c r="G12" i="12" l="1"/>
  <c r="G13" i="12" l="1"/>
  <c r="I12" i="12"/>
  <c r="J12" i="12" s="1"/>
  <c r="G14" i="12" l="1"/>
  <c r="I14" i="12" s="1"/>
  <c r="J14" i="12" s="1"/>
  <c r="I13" i="12"/>
  <c r="J13" i="12" s="1"/>
  <c r="G15" i="12" l="1"/>
  <c r="I15" i="12" s="1"/>
  <c r="J15" i="12" s="1"/>
  <c r="G16" i="12" l="1"/>
  <c r="G17" i="12" l="1"/>
  <c r="I17" i="12" s="1"/>
  <c r="J17" i="12" s="1"/>
  <c r="I16" i="12"/>
  <c r="J16" i="12" s="1"/>
  <c r="G18" i="12" l="1"/>
  <c r="I18" i="12" s="1"/>
  <c r="J18" i="12" s="1"/>
  <c r="G19" i="12" l="1"/>
  <c r="I19" i="12" s="1"/>
  <c r="J19" i="12" s="1"/>
  <c r="G20" i="12" l="1"/>
  <c r="G21" i="12" l="1"/>
  <c r="I20" i="12"/>
  <c r="J20" i="12" s="1"/>
  <c r="G22" i="12" l="1"/>
  <c r="I22" i="12" s="1"/>
  <c r="J22" i="12" s="1"/>
  <c r="I21" i="12"/>
  <c r="J21" i="12" s="1"/>
  <c r="J23" i="12" l="1"/>
  <c r="I25" i="12" s="1"/>
  <c r="I27" i="12" s="1"/>
</calcChain>
</file>

<file path=xl/sharedStrings.xml><?xml version="1.0" encoding="utf-8"?>
<sst xmlns="http://schemas.openxmlformats.org/spreadsheetml/2006/main" count="77" uniqueCount="35">
  <si>
    <t>Gini</t>
  </si>
  <si>
    <t xml:space="preserve">Hyväksymisrajan ylittävät ja hyväksytyt luotot, luotonmyöntöhetken riskipisteytyksen alin 5 prosentin ryhmä (= korkein luottoriski) </t>
  </si>
  <si>
    <t>Seuraavat 5 %</t>
  </si>
  <si>
    <t>Hyvät luotot, kpl</t>
  </si>
  <si>
    <t>Huonot luotot, kpl</t>
  </si>
  <si>
    <t>Kaikki luotot, kpl</t>
  </si>
  <si>
    <t>Huonot luotot, 
kumulatiivinen, %</t>
  </si>
  <si>
    <t>Kaikki luotot, 
kumulatiivinen, %</t>
  </si>
  <si>
    <t>Tarkasteltavan 
luottoryhmän osuus kaikista luotoista, %</t>
  </si>
  <si>
    <t>Kaikkien luottojen 
pinta-ala</t>
  </si>
  <si>
    <t>Huonojen luottojen 
pinta-ala</t>
  </si>
  <si>
    <t>Huonojen luottojen 
kumulatiivinen osuus 
ryhmien välissä keskimäärin, %</t>
  </si>
  <si>
    <t>Ar</t>
  </si>
  <si>
    <t>Ar + Ap</t>
  </si>
  <si>
    <t>Yhteensä</t>
  </si>
  <si>
    <t>SCORECARD JA RISKI</t>
  </si>
  <si>
    <t>Erääntymättömät tai erääntyneet &lt;= 30 päivää, kpl</t>
  </si>
  <si>
    <t>Erääntymättömät tai erääntyneet &lt;= 30 päivää, €</t>
  </si>
  <si>
    <t>Erääntyneet &gt; 30 päivää ja &lt;= 90 päivää, kpl</t>
  </si>
  <si>
    <t>Erääntyneet &gt; 30 päivää ja &lt;= 90 päivää, €</t>
  </si>
  <si>
    <t>Erääntyneet &gt; 90 päivää, kpl</t>
  </si>
  <si>
    <t>Erääntyneet &gt; 90 päivää, €</t>
  </si>
  <si>
    <t>Takaisinmaksetut luotot, kpl</t>
  </si>
  <si>
    <t>Myönnetyt hakemukset, joihin ei sovellettu riskimallia</t>
  </si>
  <si>
    <t>Hyväksymisrajan alittavat mutta siitä huolimatta hyväksytyt luotot (ohitus / override)</t>
  </si>
  <si>
    <t>Seuraavat 5%</t>
  </si>
  <si>
    <t>Huonojen luottojen lukumäärä (kpl)</t>
  </si>
  <si>
    <t>Kaikkien luottojen lukumäärä (kpl)</t>
  </si>
  <si>
    <t>H5%</t>
  </si>
  <si>
    <t>Hyvät luotot = enintään 90 päivää erääntyneet + takaisinmaksut</t>
  </si>
  <si>
    <t>Huonot luotot = yli 90 pv erääntyneet + luottotappiot + ennen 90 pv erääntymistä irtisanotut luotot, joita ei ole kirjattu luottotappioksi</t>
  </si>
  <si>
    <t xml:space="preserve">Toteutuneet luottotappiot, sekä ennen 90 päivän erääntymistä irtisanotut ja ei luottotappioksi kirjatut luotot, kpl </t>
  </si>
  <si>
    <t>Toteutuneet luottotappiot, sekä ennen 90 päivän erääntymistä irtisanotut ja ei luottotappioksi kirjatut luotot, €</t>
  </si>
  <si>
    <t>Toteutuneet luottotappiot = toteutuneet luottotappiot + mahdollisesti myydyt luottokannat, joista tehty alaskirjauksia + ennen 90 pv erääntymistä irtisanotut ja ei luottotappioksi kirjatut luotot</t>
  </si>
  <si>
    <t>Toteutuneet luottotappiot, sekä ennen 90 päivän erääntymistä irtisanotut ja ei luottotappioksi kirjatut luotot, 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</si>
</sst>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textRotation="90"/>
    </xf>
    <xf numFmtId="0" fontId="2" fillId="2" borderId="4" xfId="0" applyFont="1" applyFill="1" applyBorder="1" applyAlignment="1">
      <alignment textRotation="90"/>
    </xf>
    <xf numFmtId="0" fontId="2" fillId="2" borderId="3" xfId="0" applyFont="1" applyFill="1" applyBorder="1"/>
    <xf numFmtId="0" fontId="2" fillId="2" borderId="4" xfId="0" applyFont="1" applyFill="1" applyBorder="1" applyAlignment="1">
      <alignment textRotation="90" wrapText="1"/>
    </xf>
    <xf numFmtId="164" fontId="2" fillId="2" borderId="3" xfId="0" applyNumberFormat="1" applyFont="1" applyFill="1" applyBorder="1"/>
    <xf numFmtId="0" fontId="2" fillId="2" borderId="2" xfId="0" applyFont="1" applyFill="1" applyBorder="1" applyAlignment="1">
      <alignment textRotation="90" wrapText="1"/>
    </xf>
    <xf numFmtId="164" fontId="2" fillId="2" borderId="1" xfId="0" applyNumberFormat="1" applyFont="1" applyFill="1" applyBorder="1"/>
    <xf numFmtId="0" fontId="2" fillId="2" borderId="2" xfId="0" applyFont="1" applyFill="1" applyBorder="1"/>
    <xf numFmtId="1" fontId="2" fillId="2" borderId="1" xfId="0" applyNumberFormat="1" applyFont="1" applyFill="1" applyBorder="1"/>
    <xf numFmtId="1" fontId="2" fillId="2" borderId="3" xfId="0" applyNumberFormat="1" applyFont="1" applyFill="1" applyBorder="1"/>
    <xf numFmtId="1" fontId="2" fillId="2" borderId="3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0" fontId="0" fillId="2" borderId="0" xfId="0" applyFill="1" applyAlignment="1">
      <alignment textRotation="90"/>
    </xf>
    <xf numFmtId="0" fontId="0" fillId="2" borderId="0" xfId="0" applyFill="1" applyAlignment="1">
      <alignment textRotation="90" wrapText="1"/>
    </xf>
    <xf numFmtId="0" fontId="0" fillId="2" borderId="0" xfId="0" applyFill="1" applyAlignment="1">
      <alignment wrapText="1"/>
    </xf>
    <xf numFmtId="164" fontId="0" fillId="2" borderId="0" xfId="0" applyNumberFormat="1" applyFill="1"/>
    <xf numFmtId="0" fontId="1" fillId="2" borderId="5" xfId="0" applyFont="1" applyFill="1" applyBorder="1"/>
    <xf numFmtId="164" fontId="1" fillId="2" borderId="6" xfId="0" applyNumberFormat="1" applyFont="1" applyFill="1" applyBorder="1"/>
    <xf numFmtId="0" fontId="1" fillId="2" borderId="7" xfId="0" applyFont="1" applyFill="1" applyBorder="1"/>
    <xf numFmtId="164" fontId="1" fillId="2" borderId="8" xfId="0" applyNumberFormat="1" applyFont="1" applyFill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1" fillId="2" borderId="0" xfId="0" applyFont="1" applyFill="1"/>
    <xf numFmtId="0" fontId="0" fillId="2" borderId="11" xfId="0" applyFill="1" applyBorder="1"/>
    <xf numFmtId="165" fontId="0" fillId="2" borderId="11" xfId="1" applyNumberFormat="1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1" fillId="3" borderId="10" xfId="0" applyFont="1" applyFill="1" applyBorder="1"/>
    <xf numFmtId="0" fontId="1" fillId="3" borderId="9" xfId="0" applyFont="1" applyFill="1" applyBorder="1"/>
    <xf numFmtId="0" fontId="2" fillId="2" borderId="11" xfId="0" applyFont="1" applyFill="1" applyBorder="1"/>
    <xf numFmtId="1" fontId="2" fillId="2" borderId="12" xfId="0" applyNumberFormat="1" applyFont="1" applyFill="1" applyBorder="1"/>
    <xf numFmtId="0" fontId="2" fillId="2" borderId="13" xfId="0" applyFont="1" applyFill="1" applyBorder="1"/>
    <xf numFmtId="164" fontId="2" fillId="2" borderId="12" xfId="0" applyNumberFormat="1" applyFont="1" applyFill="1" applyBorder="1"/>
    <xf numFmtId="0" fontId="2" fillId="2" borderId="12" xfId="0" applyFont="1" applyFill="1" applyBorder="1"/>
    <xf numFmtId="0" fontId="2" fillId="2" borderId="0" xfId="0" applyFont="1" applyFill="1" applyBorder="1" applyAlignment="1">
      <alignment horizontal="center" textRotation="90" wrapText="1"/>
    </xf>
    <xf numFmtId="0" fontId="2" fillId="2" borderId="14" xfId="0" applyFont="1" applyFill="1" applyBorder="1" applyAlignment="1">
      <alignment horizontal="center" textRotation="90" wrapText="1"/>
    </xf>
    <xf numFmtId="0" fontId="2" fillId="2" borderId="0" xfId="0" applyFont="1" applyFill="1" applyBorder="1" applyAlignment="1">
      <alignment horizontal="right" textRotation="90" wrapText="1"/>
    </xf>
    <xf numFmtId="0" fontId="2" fillId="2" borderId="15" xfId="0" applyFont="1" applyFill="1" applyBorder="1"/>
    <xf numFmtId="0" fontId="2" fillId="2" borderId="4" xfId="0" applyFont="1" applyFill="1" applyBorder="1" applyAlignment="1">
      <alignment horizontal="right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Luottoriskimallin erottelukyky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'Gini-esimerkki'!$F$2:$F$22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cat>
          <c:val>
            <c:numRef>
              <c:f>'Gini-esimerkki'!$F$2:$F$22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E-4A1B-9D62-346B3580F853}"/>
            </c:ext>
          </c:extLst>
        </c:ser>
        <c:ser>
          <c:idx val="1"/>
          <c:order val="1"/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'Gini-esimerkki'!$F$2:$F$22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cat>
          <c:val>
            <c:numRef>
              <c:f>'Gini-esimerkki'!$I$2:$I$22</c:f>
              <c:numCache>
                <c:formatCode>0.0</c:formatCode>
                <c:ptCount val="21"/>
                <c:pt idx="1">
                  <c:v>6.9767441860465116</c:v>
                </c:pt>
                <c:pt idx="2">
                  <c:v>20.232558139534884</c:v>
                </c:pt>
                <c:pt idx="3">
                  <c:v>32.558139534883722</c:v>
                </c:pt>
                <c:pt idx="4">
                  <c:v>43.488372093023258</c:v>
                </c:pt>
                <c:pt idx="5">
                  <c:v>53.02325581395349</c:v>
                </c:pt>
                <c:pt idx="6">
                  <c:v>63.02325581395349</c:v>
                </c:pt>
                <c:pt idx="7">
                  <c:v>72.325581395348834</c:v>
                </c:pt>
                <c:pt idx="8">
                  <c:v>79.534883720930225</c:v>
                </c:pt>
                <c:pt idx="9">
                  <c:v>84.651162790697668</c:v>
                </c:pt>
                <c:pt idx="10">
                  <c:v>87.906976744186039</c:v>
                </c:pt>
                <c:pt idx="11">
                  <c:v>90.697674418604663</c:v>
                </c:pt>
                <c:pt idx="12">
                  <c:v>93.255813953488371</c:v>
                </c:pt>
                <c:pt idx="13">
                  <c:v>95.116279069767444</c:v>
                </c:pt>
                <c:pt idx="14">
                  <c:v>96.744186046511629</c:v>
                </c:pt>
                <c:pt idx="15">
                  <c:v>98.372093023255815</c:v>
                </c:pt>
                <c:pt idx="16">
                  <c:v>99.534883720930225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E-4A1B-9D62-346B3580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2906496"/>
        <c:axId val="17656448"/>
      </c:lineChart>
      <c:catAx>
        <c:axId val="130290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Kaikki hyväksytyt luotot, % kumulatiivisesti pienimmistä pisteistä suurimpiin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76564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76564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Huonot luotot, % kumulatiivisesti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302906496"/>
        <c:crosses val="autoZero"/>
        <c:crossBetween val="between"/>
        <c:majorUnit val="5"/>
      </c:valAx>
      <c:spPr>
        <a:noFill/>
        <a:ln w="285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134082</xdr:colOff>
      <xdr:row>23</xdr:row>
      <xdr:rowOff>160092</xdr:rowOff>
    </xdr:from>
    <xdr:to>
      <xdr:col>6</xdr:col>
      <xdr:colOff>146539</xdr:colOff>
      <xdr:row>40</xdr:row>
      <xdr:rowOff>345831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4F854A-1FD3-DD1F-E33E-4715EE624A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1465386</xdr:colOff>
      <xdr:row>27</xdr:row>
      <xdr:rowOff>117965</xdr:rowOff>
    </xdr:from>
    <xdr:to>
      <xdr:col>1</xdr:col>
      <xdr:colOff>2048607</xdr:colOff>
      <xdr:row>30</xdr:row>
      <xdr:rowOff>158263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3C3D44-2485-4865-9865-8EE2A4CF6643}"/>
                </a:ext>
              </a:extLst>
            </xdr:cNvPr>
            <xdr:cNvSpPr txBox="1"/>
          </xdr:nvSpPr>
          <xdr:spPr>
            <a:xfrm>
              <a:off x="2073521" y="7752619"/>
              <a:ext cx="583221" cy="6117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i-FI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𝑃</m:t>
                        </m:r>
                      </m:sub>
                    </m:sSub>
                  </m:oMath>
                </m:oMathPara>
              </a14:m>
              <a:endParaRPr lang="fi-FI" sz="2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3C3D44-2485-4865-9865-8EE2A4CF6643}"/>
                </a:ext>
              </a:extLst>
            </xdr:cNvPr>
            <xdr:cNvSpPr txBox="1"/>
          </xdr:nvSpPr>
          <xdr:spPr>
            <a:xfrm>
              <a:off x="2073521" y="7752619"/>
              <a:ext cx="583221" cy="6117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i-FI" sz="2400" b="0" i="0">
                  <a:latin typeface="Cambria Math" panose="02040503050406030204" pitchFamily="18" charset="0"/>
                </a:rPr>
                <a:t>𝑎_𝑃</a:t>
              </a:r>
              <a:endParaRPr lang="fi-FI" sz="2400"/>
            </a:p>
          </xdr:txBody>
        </xdr:sp>
      </mc:Fallback>
    </mc:AlternateContent>
    <xdr:clientData/>
  </xdr:twoCellAnchor>
  <xdr:twoCellAnchor>
    <xdr:from>
      <xdr:col>2</xdr:col>
      <xdr:colOff>315792</xdr:colOff>
      <xdr:row>36</xdr:row>
      <xdr:rowOff>5863</xdr:rowOff>
    </xdr:from>
    <xdr:to>
      <xdr:col>3</xdr:col>
      <xdr:colOff>57884</xdr:colOff>
      <xdr:row>37</xdr:row>
      <xdr:rowOff>181709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A985259-119E-42A9-AF86-0839D77C38D8}"/>
            </a:ext>
          </a:extLst>
        </xdr:cNvPr>
        <xdr:cNvCxnSpPr/>
      </xdr:nvCxnSpPr>
      <xdr:spPr>
        <a:xfrm flipH="1" flipV="1">
          <a:off x="3810734" y="9355017"/>
          <a:ext cx="335573" cy="3663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97449</xdr:colOff>
      <xdr:row>38</xdr:row>
      <xdr:rowOff>4396</xdr:rowOff>
    </xdr:from>
    <xdr:to>
      <xdr:col>9</xdr:col>
      <xdr:colOff>223471</xdr:colOff>
      <xdr:row>38</xdr:row>
      <xdr:rowOff>249848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CB7C30B-E4D1-459E-9E86-489B314E4D6B}"/>
            </a:ext>
          </a:extLst>
        </xdr:cNvPr>
        <xdr:cNvSpPr txBox="1"/>
      </xdr:nvSpPr>
      <xdr:spPr>
        <a:xfrm>
          <a:off x="3592391" y="9734550"/>
          <a:ext cx="4448907" cy="245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latin typeface="Arial" panose="020B0604020202020204" pitchFamily="34" charset="0"/>
              <a:cs typeface="Arial" panose="020B0604020202020204" pitchFamily="34" charset="0"/>
            </a:rPr>
            <a:t>Satunnainen malli</a:t>
          </a:r>
        </a:p>
      </xdr:txBody>
    </xdr:sp>
    <xdr:clientData/>
  </xdr:twoCellAnchor>
  <xdr:twoCellAnchor>
    <xdr:from>
      <xdr:col>1</xdr:col>
      <xdr:colOff>2823062</xdr:colOff>
      <xdr:row>29</xdr:row>
      <xdr:rowOff>88656</xdr:rowOff>
    </xdr:from>
    <xdr:to>
      <xdr:col>2</xdr:col>
      <xdr:colOff>440348</xdr:colOff>
      <xdr:row>29</xdr:row>
      <xdr:rowOff>154599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5378C3C-76E9-4D5C-97C9-9FF935591984}"/>
            </a:ext>
          </a:extLst>
        </xdr:cNvPr>
        <xdr:cNvCxnSpPr/>
      </xdr:nvCxnSpPr>
      <xdr:spPr>
        <a:xfrm flipH="1" flipV="1">
          <a:off x="3431197" y="8104310"/>
          <a:ext cx="504093" cy="659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389059</xdr:colOff>
      <xdr:row>29</xdr:row>
      <xdr:rowOff>41765</xdr:rowOff>
    </xdr:from>
    <xdr:to>
      <xdr:col>9</xdr:col>
      <xdr:colOff>515081</xdr:colOff>
      <xdr:row>30</xdr:row>
      <xdr:rowOff>96717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AD4ED60-17E4-4CA0-97EE-61852B6E05B5}"/>
            </a:ext>
          </a:extLst>
        </xdr:cNvPr>
        <xdr:cNvSpPr txBox="1"/>
      </xdr:nvSpPr>
      <xdr:spPr>
        <a:xfrm>
          <a:off x="3884001" y="8057419"/>
          <a:ext cx="4448907" cy="245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latin typeface="Arial" panose="020B0604020202020204" pitchFamily="34" charset="0"/>
              <a:cs typeface="Arial" panose="020B0604020202020204" pitchFamily="34" charset="0"/>
            </a:rPr>
            <a:t>Pisteytysmalli</a:t>
          </a:r>
        </a:p>
      </xdr:txBody>
    </xdr:sp>
    <xdr:clientData/>
  </xdr:twoCellAnchor>
  <xdr:twoCellAnchor>
    <xdr:from>
      <xdr:col>1</xdr:col>
      <xdr:colOff>2625236</xdr:colOff>
      <xdr:row>30</xdr:row>
      <xdr:rowOff>155332</xdr:rowOff>
    </xdr:from>
    <xdr:to>
      <xdr:col>2</xdr:col>
      <xdr:colOff>321651</xdr:colOff>
      <xdr:row>34</xdr:row>
      <xdr:rowOff>4397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0D5B3CE-94D8-4976-B90C-7984999F3CF3}"/>
                </a:ext>
              </a:extLst>
            </xdr:cNvPr>
            <xdr:cNvSpPr txBox="1"/>
          </xdr:nvSpPr>
          <xdr:spPr>
            <a:xfrm>
              <a:off x="3233371" y="8361486"/>
              <a:ext cx="583222" cy="6110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i-FI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𝑅</m:t>
                        </m:r>
                      </m:sub>
                    </m:sSub>
                  </m:oMath>
                </m:oMathPara>
              </a14:m>
              <a:endParaRPr lang="fi-FI" sz="24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0D5B3CE-94D8-4976-B90C-7984999F3CF3}"/>
                </a:ext>
              </a:extLst>
            </xdr:cNvPr>
            <xdr:cNvSpPr txBox="1"/>
          </xdr:nvSpPr>
          <xdr:spPr>
            <a:xfrm>
              <a:off x="3233371" y="8361486"/>
              <a:ext cx="583222" cy="6110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i-FI" sz="2400" b="0" i="0">
                  <a:latin typeface="Cambria Math" panose="02040503050406030204" pitchFamily="18" charset="0"/>
                </a:rPr>
                <a:t>𝑎_𝑅</a:t>
              </a:r>
              <a:endParaRPr lang="fi-FI" sz="2400"/>
            </a:p>
          </xdr:txBody>
        </xdr:sp>
      </mc:Fallback>
    </mc:AlternateContent>
    <xdr:clientData/>
  </xdr:twoCellAnchor>
  <xdr:twoCellAnchor editAs="oneCell">
    <xdr:from>
      <xdr:col>6</xdr:col>
      <xdr:colOff>312129</xdr:colOff>
      <xdr:row>27</xdr:row>
      <xdr:rowOff>151667</xdr:rowOff>
    </xdr:from>
    <xdr:to>
      <xdr:col>9</xdr:col>
      <xdr:colOff>546072</xdr:colOff>
      <xdr:row>31</xdr:row>
      <xdr:rowOff>124954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A884286-5C50-A8A3-A31C-3C6094EAA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0994" y="7786321"/>
          <a:ext cx="218608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3174</xdr:colOff>
      <xdr:row>12</xdr:row>
      <xdr:rowOff>1</xdr:rowOff>
    </xdr:from>
    <xdr:to>
      <xdr:col>7</xdr:col>
      <xdr:colOff>324600</xdr:colOff>
      <xdr:row>24</xdr:row>
      <xdr:rowOff>38101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7FDFF6-D14B-B13B-06B1-22403FC95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524" y="3952876"/>
          <a:ext cx="7093701" cy="22098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351D-9933-4E84-A74C-4F872C08FC94}">
  <dimension ref="A1:AP98"/>
  <sheetViews>
    <sheetView tabSelected="1" topLeftCell="C1" zoomScale="70" zoomScaleNormal="70" workbookViewId="0">
      <selection activeCell="M1" sqref="M1"/>
    </sheetView>
  </sheetViews>
  <sheetFormatPr defaultRowHeight="14.5" x14ac:dyDescent="0.35"/>
  <cols>
    <col min="2" max="2" width="43.26953125" customWidth="1"/>
    <col min="3" max="8" width="8.81640625" customWidth="1"/>
    <col min="9" max="9" width="11.453125" customWidth="1"/>
    <col min="10" max="10" width="8.81640625" customWidth="1"/>
    <col min="11" max="11" width="8.54296875" customWidth="1"/>
    <col min="12" max="12" width="14.54296875" customWidth="1"/>
    <col min="13" max="13" width="75" customWidth="1"/>
    <col min="14" max="22" width="18.7265625" customWidth="1"/>
    <col min="29" max="42" width="9.1796875" style="2"/>
  </cols>
  <sheetData>
    <row r="1" spans="2:22" s="2" customFormat="1" ht="145" x14ac:dyDescent="0.35">
      <c r="B1" s="12"/>
      <c r="C1" s="5" t="s">
        <v>3</v>
      </c>
      <c r="D1" s="6" t="s">
        <v>4</v>
      </c>
      <c r="E1" s="6" t="s">
        <v>5</v>
      </c>
      <c r="F1" s="8" t="s">
        <v>7</v>
      </c>
      <c r="G1" s="8" t="s">
        <v>6</v>
      </c>
      <c r="H1" s="8" t="s">
        <v>8</v>
      </c>
      <c r="I1" s="8" t="s">
        <v>11</v>
      </c>
      <c r="J1" s="10" t="s">
        <v>10</v>
      </c>
      <c r="K1" s="8" t="s">
        <v>9</v>
      </c>
      <c r="M1" s="27" t="s">
        <v>15</v>
      </c>
      <c r="N1" s="26" t="s">
        <v>16</v>
      </c>
      <c r="O1" s="26" t="s">
        <v>17</v>
      </c>
      <c r="P1" s="26" t="s">
        <v>18</v>
      </c>
      <c r="Q1" s="26" t="s">
        <v>19</v>
      </c>
      <c r="R1" s="26" t="s">
        <v>20</v>
      </c>
      <c r="S1" s="26" t="s">
        <v>21</v>
      </c>
      <c r="T1" s="26" t="s">
        <v>22</v>
      </c>
      <c r="U1" s="26" t="s">
        <v>31</v>
      </c>
      <c r="V1" s="26" t="s">
        <v>32</v>
      </c>
    </row>
    <row r="2" spans="2:22" s="2" customFormat="1" x14ac:dyDescent="0.35">
      <c r="B2" s="3"/>
      <c r="C2" s="13"/>
      <c r="D2" s="14"/>
      <c r="E2" s="14"/>
      <c r="F2" s="15"/>
      <c r="G2" s="15"/>
      <c r="H2" s="15"/>
      <c r="I2" s="15"/>
      <c r="J2" s="16"/>
      <c r="K2" s="15"/>
      <c r="M2" s="28" t="s">
        <v>23</v>
      </c>
      <c r="N2" s="28">
        <v>0</v>
      </c>
      <c r="O2" s="29">
        <v>0</v>
      </c>
      <c r="P2" s="28">
        <v>0</v>
      </c>
      <c r="Q2" s="29">
        <v>0</v>
      </c>
      <c r="R2" s="28">
        <v>0</v>
      </c>
      <c r="S2" s="29">
        <v>0</v>
      </c>
      <c r="T2" s="28">
        <v>0</v>
      </c>
      <c r="U2" s="28">
        <v>0</v>
      </c>
      <c r="V2" s="29">
        <v>0</v>
      </c>
    </row>
    <row r="3" spans="2:22" s="2" customFormat="1" ht="48" customHeight="1" x14ac:dyDescent="0.35">
      <c r="B3" s="4" t="s">
        <v>1</v>
      </c>
      <c r="C3" s="3">
        <f>SUM(N4,T4,P4)</f>
        <v>270</v>
      </c>
      <c r="D3" s="7">
        <f>SUM(R4,U4)</f>
        <v>30</v>
      </c>
      <c r="E3" s="7">
        <f>SUM(C3:D3)</f>
        <v>300</v>
      </c>
      <c r="F3" s="9">
        <f>E3/SUM($E$3:$E$22)*100</f>
        <v>4.9983338887037654</v>
      </c>
      <c r="G3" s="9">
        <f>D3/SUM($D$3:$D$22)*100</f>
        <v>13.953488372093023</v>
      </c>
      <c r="H3" s="9">
        <f>F3</f>
        <v>4.9983338887037654</v>
      </c>
      <c r="I3" s="9">
        <f>G3/2</f>
        <v>6.9767441860465116</v>
      </c>
      <c r="J3" s="11">
        <f>I3*H3</f>
        <v>34.872096897933247</v>
      </c>
      <c r="K3" s="9">
        <f>F3*F3</f>
        <v>24.983341662964506</v>
      </c>
      <c r="M3" s="25" t="s">
        <v>24</v>
      </c>
      <c r="N3" s="28">
        <v>0</v>
      </c>
      <c r="O3" s="29">
        <v>0</v>
      </c>
      <c r="P3" s="28">
        <v>0</v>
      </c>
      <c r="Q3" s="29">
        <v>0</v>
      </c>
      <c r="R3" s="28">
        <v>0</v>
      </c>
      <c r="S3" s="29">
        <v>0</v>
      </c>
      <c r="T3" s="28">
        <v>0</v>
      </c>
      <c r="U3" s="28">
        <v>0</v>
      </c>
      <c r="V3" s="29">
        <v>0</v>
      </c>
    </row>
    <row r="4" spans="2:22" s="2" customFormat="1" ht="15" customHeight="1" x14ac:dyDescent="0.35">
      <c r="B4" s="3" t="s">
        <v>2</v>
      </c>
      <c r="C4" s="3">
        <f t="shared" ref="C4:C22" si="0">SUM(N5,T5,P5)</f>
        <v>274</v>
      </c>
      <c r="D4" s="7">
        <f t="shared" ref="D4:D22" si="1">SUM(R5,U5)</f>
        <v>27</v>
      </c>
      <c r="E4" s="7">
        <f t="shared" ref="E4:E22" si="2">SUM(C4:D4)</f>
        <v>301</v>
      </c>
      <c r="F4" s="9">
        <f t="shared" ref="F4:F22" si="3">F3+E4/SUM($E$3:$E$22)*100</f>
        <v>10.013328890369877</v>
      </c>
      <c r="G4" s="9">
        <f t="shared" ref="G4:G22" si="4">G3+D4/SUM($D$3:$D$22)*100</f>
        <v>26.511627906976745</v>
      </c>
      <c r="H4" s="9">
        <f>F4-F3</f>
        <v>5.0149950016661116</v>
      </c>
      <c r="I4" s="9">
        <f>SUM(G3:G4)/2</f>
        <v>20.232558139534884</v>
      </c>
      <c r="J4" s="11">
        <f t="shared" ref="J4:J22" si="5">I4*H4</f>
        <v>101.46617794068645</v>
      </c>
      <c r="K4" s="9">
        <f t="shared" ref="K4:K22" si="6">F4*F4</f>
        <v>100.26675546671603</v>
      </c>
      <c r="M4" s="26" t="s">
        <v>1</v>
      </c>
      <c r="N4" s="28">
        <v>248</v>
      </c>
      <c r="O4" s="29">
        <v>24900</v>
      </c>
      <c r="P4" s="28">
        <v>10</v>
      </c>
      <c r="Q4" s="29">
        <v>1000</v>
      </c>
      <c r="R4" s="28">
        <v>19</v>
      </c>
      <c r="S4" s="29">
        <v>1900</v>
      </c>
      <c r="T4" s="28">
        <v>12</v>
      </c>
      <c r="U4" s="28">
        <v>11</v>
      </c>
      <c r="V4" s="29">
        <v>1100</v>
      </c>
    </row>
    <row r="5" spans="2:22" s="2" customFormat="1" x14ac:dyDescent="0.35">
      <c r="B5" s="3" t="s">
        <v>2</v>
      </c>
      <c r="C5" s="3">
        <f t="shared" si="0"/>
        <v>273</v>
      </c>
      <c r="D5" s="7">
        <f t="shared" si="1"/>
        <v>26</v>
      </c>
      <c r="E5" s="7">
        <f t="shared" si="2"/>
        <v>299</v>
      </c>
      <c r="F5" s="9">
        <f t="shared" si="3"/>
        <v>14.995001666111296</v>
      </c>
      <c r="G5" s="9">
        <f t="shared" si="4"/>
        <v>38.604651162790702</v>
      </c>
      <c r="H5" s="9">
        <f t="shared" ref="H5:H22" si="7">F5-F4</f>
        <v>4.9816727757414192</v>
      </c>
      <c r="I5" s="9">
        <f t="shared" ref="I5:I22" si="8">SUM(G4:G5)/2</f>
        <v>32.558139534883722</v>
      </c>
      <c r="J5" s="11">
        <f t="shared" si="5"/>
        <v>162.19399734972063</v>
      </c>
      <c r="K5" s="9">
        <f t="shared" si="6"/>
        <v>224.85007496668055</v>
      </c>
      <c r="M5" s="25" t="s">
        <v>25</v>
      </c>
      <c r="N5" s="28">
        <v>250</v>
      </c>
      <c r="O5" s="29">
        <v>25000</v>
      </c>
      <c r="P5" s="28">
        <v>9</v>
      </c>
      <c r="Q5" s="29">
        <v>900</v>
      </c>
      <c r="R5" s="28">
        <v>18</v>
      </c>
      <c r="S5" s="29">
        <v>1800</v>
      </c>
      <c r="T5" s="28">
        <v>15</v>
      </c>
      <c r="U5" s="28">
        <v>9</v>
      </c>
      <c r="V5" s="29">
        <v>900</v>
      </c>
    </row>
    <row r="6" spans="2:22" s="2" customFormat="1" x14ac:dyDescent="0.35">
      <c r="B6" s="3" t="s">
        <v>2</v>
      </c>
      <c r="C6" s="3">
        <f t="shared" si="0"/>
        <v>279</v>
      </c>
      <c r="D6" s="7">
        <f t="shared" si="1"/>
        <v>21</v>
      </c>
      <c r="E6" s="7">
        <f t="shared" si="2"/>
        <v>300</v>
      </c>
      <c r="F6" s="9">
        <f t="shared" si="3"/>
        <v>19.993335554815062</v>
      </c>
      <c r="G6" s="9">
        <f t="shared" si="4"/>
        <v>48.372093023255815</v>
      </c>
      <c r="H6" s="9">
        <f t="shared" si="7"/>
        <v>4.9983338887037654</v>
      </c>
      <c r="I6" s="9">
        <f t="shared" si="8"/>
        <v>43.488372093023258</v>
      </c>
      <c r="J6" s="11">
        <f t="shared" si="5"/>
        <v>217.36940399711725</v>
      </c>
      <c r="K6" s="9">
        <f t="shared" si="6"/>
        <v>399.73346660743209</v>
      </c>
      <c r="M6" s="25" t="s">
        <v>25</v>
      </c>
      <c r="N6" s="28">
        <v>247</v>
      </c>
      <c r="O6" s="29">
        <v>24700</v>
      </c>
      <c r="P6" s="28">
        <v>9</v>
      </c>
      <c r="Q6" s="29">
        <v>900</v>
      </c>
      <c r="R6" s="28">
        <v>17</v>
      </c>
      <c r="S6" s="29">
        <v>1700</v>
      </c>
      <c r="T6" s="28">
        <v>17</v>
      </c>
      <c r="U6" s="28">
        <v>9</v>
      </c>
      <c r="V6" s="29">
        <v>900</v>
      </c>
    </row>
    <row r="7" spans="2:22" s="2" customFormat="1" x14ac:dyDescent="0.35">
      <c r="B7" s="3" t="s">
        <v>2</v>
      </c>
      <c r="C7" s="3">
        <f t="shared" si="0"/>
        <v>281</v>
      </c>
      <c r="D7" s="7">
        <f t="shared" si="1"/>
        <v>20</v>
      </c>
      <c r="E7" s="7">
        <f t="shared" si="2"/>
        <v>301</v>
      </c>
      <c r="F7" s="9">
        <f t="shared" si="3"/>
        <v>25.008330556481173</v>
      </c>
      <c r="G7" s="9">
        <f t="shared" si="4"/>
        <v>57.674418604651166</v>
      </c>
      <c r="H7" s="9">
        <f t="shared" si="7"/>
        <v>5.0149950016661116</v>
      </c>
      <c r="I7" s="9">
        <f t="shared" si="8"/>
        <v>53.02325581395349</v>
      </c>
      <c r="J7" s="11">
        <f t="shared" si="5"/>
        <v>265.91136287904033</v>
      </c>
      <c r="K7" s="9">
        <f t="shared" si="6"/>
        <v>625.41659722222994</v>
      </c>
      <c r="M7" s="25" t="s">
        <v>25</v>
      </c>
      <c r="N7" s="28">
        <v>267</v>
      </c>
      <c r="O7" s="29">
        <v>26700</v>
      </c>
      <c r="P7" s="28">
        <v>5</v>
      </c>
      <c r="Q7" s="29">
        <v>500</v>
      </c>
      <c r="R7" s="28">
        <v>14</v>
      </c>
      <c r="S7" s="29">
        <v>1400</v>
      </c>
      <c r="T7" s="28">
        <v>7</v>
      </c>
      <c r="U7" s="28">
        <v>7</v>
      </c>
      <c r="V7" s="29">
        <v>700</v>
      </c>
    </row>
    <row r="8" spans="2:22" s="2" customFormat="1" x14ac:dyDescent="0.35">
      <c r="B8" s="3" t="s">
        <v>2</v>
      </c>
      <c r="C8" s="3">
        <f t="shared" si="0"/>
        <v>276</v>
      </c>
      <c r="D8" s="7">
        <f t="shared" si="1"/>
        <v>23</v>
      </c>
      <c r="E8" s="7">
        <f t="shared" si="2"/>
        <v>299</v>
      </c>
      <c r="F8" s="9">
        <f t="shared" si="3"/>
        <v>29.990003332222592</v>
      </c>
      <c r="G8" s="9">
        <f t="shared" si="4"/>
        <v>68.372093023255815</v>
      </c>
      <c r="H8" s="9">
        <f t="shared" si="7"/>
        <v>4.9816727757414192</v>
      </c>
      <c r="I8" s="9">
        <f t="shared" si="8"/>
        <v>63.02325581395349</v>
      </c>
      <c r="J8" s="11">
        <f t="shared" si="5"/>
        <v>313.96123772695921</v>
      </c>
      <c r="K8" s="9">
        <f t="shared" si="6"/>
        <v>899.40029986672221</v>
      </c>
      <c r="M8" s="25" t="s">
        <v>25</v>
      </c>
      <c r="N8" s="28">
        <v>255</v>
      </c>
      <c r="O8" s="29">
        <v>25500</v>
      </c>
      <c r="P8" s="28">
        <v>7</v>
      </c>
      <c r="Q8" s="29">
        <v>700</v>
      </c>
      <c r="R8" s="28">
        <v>14</v>
      </c>
      <c r="S8" s="29">
        <v>1400</v>
      </c>
      <c r="T8" s="28">
        <v>19</v>
      </c>
      <c r="U8" s="28">
        <v>6</v>
      </c>
      <c r="V8" s="29">
        <v>600</v>
      </c>
    </row>
    <row r="9" spans="2:22" s="2" customFormat="1" ht="15" customHeight="1" x14ac:dyDescent="0.35">
      <c r="B9" s="3" t="s">
        <v>2</v>
      </c>
      <c r="C9" s="3">
        <f t="shared" si="0"/>
        <v>284</v>
      </c>
      <c r="D9" s="7">
        <f t="shared" si="1"/>
        <v>17</v>
      </c>
      <c r="E9" s="7">
        <f t="shared" si="2"/>
        <v>301</v>
      </c>
      <c r="F9" s="9">
        <f t="shared" si="3"/>
        <v>35.004998333888707</v>
      </c>
      <c r="G9" s="9">
        <f t="shared" si="4"/>
        <v>76.279069767441854</v>
      </c>
      <c r="H9" s="9">
        <f t="shared" si="7"/>
        <v>5.0149950016661151</v>
      </c>
      <c r="I9" s="9">
        <f t="shared" si="8"/>
        <v>72.325581395348834</v>
      </c>
      <c r="J9" s="11">
        <f t="shared" si="5"/>
        <v>362.71242919027014</v>
      </c>
      <c r="K9" s="9">
        <f t="shared" si="6"/>
        <v>1225.3499083555512</v>
      </c>
      <c r="M9" s="25" t="s">
        <v>25</v>
      </c>
      <c r="N9" s="28">
        <v>261</v>
      </c>
      <c r="O9" s="29">
        <v>26100</v>
      </c>
      <c r="P9" s="28">
        <v>11</v>
      </c>
      <c r="Q9" s="29">
        <v>1100</v>
      </c>
      <c r="R9" s="28">
        <v>19</v>
      </c>
      <c r="S9" s="29">
        <v>1900</v>
      </c>
      <c r="T9" s="28">
        <v>4</v>
      </c>
      <c r="U9" s="28">
        <v>4</v>
      </c>
      <c r="V9" s="29">
        <v>400</v>
      </c>
    </row>
    <row r="10" spans="2:22" s="2" customFormat="1" x14ac:dyDescent="0.35">
      <c r="B10" s="3" t="s">
        <v>2</v>
      </c>
      <c r="C10" s="3">
        <f t="shared" si="0"/>
        <v>285</v>
      </c>
      <c r="D10" s="7">
        <f t="shared" si="1"/>
        <v>14</v>
      </c>
      <c r="E10" s="7">
        <f t="shared" si="2"/>
        <v>299</v>
      </c>
      <c r="F10" s="9">
        <f t="shared" si="3"/>
        <v>39.986671109630123</v>
      </c>
      <c r="G10" s="9">
        <f t="shared" si="4"/>
        <v>82.790697674418595</v>
      </c>
      <c r="H10" s="9">
        <f t="shared" si="7"/>
        <v>4.9816727757414156</v>
      </c>
      <c r="I10" s="9">
        <f t="shared" si="8"/>
        <v>79.534883720930225</v>
      </c>
      <c r="J10" s="11">
        <f t="shared" si="5"/>
        <v>396.21676495431723</v>
      </c>
      <c r="K10" s="9">
        <f t="shared" si="6"/>
        <v>1598.9338664297284</v>
      </c>
      <c r="M10" s="25" t="s">
        <v>25</v>
      </c>
      <c r="N10" s="28">
        <v>272</v>
      </c>
      <c r="O10" s="29">
        <v>27200</v>
      </c>
      <c r="P10" s="28">
        <v>6</v>
      </c>
      <c r="Q10" s="29">
        <v>600</v>
      </c>
      <c r="R10" s="28">
        <v>11</v>
      </c>
      <c r="S10" s="29">
        <v>1100</v>
      </c>
      <c r="T10" s="28">
        <v>6</v>
      </c>
      <c r="U10" s="28">
        <v>6</v>
      </c>
      <c r="V10" s="29">
        <v>600</v>
      </c>
    </row>
    <row r="11" spans="2:22" s="2" customFormat="1" x14ac:dyDescent="0.35">
      <c r="B11" s="3" t="s">
        <v>2</v>
      </c>
      <c r="C11" s="3">
        <f t="shared" si="0"/>
        <v>292</v>
      </c>
      <c r="D11" s="7">
        <f t="shared" si="1"/>
        <v>8</v>
      </c>
      <c r="E11" s="7">
        <f t="shared" si="2"/>
        <v>300</v>
      </c>
      <c r="F11" s="9">
        <f t="shared" si="3"/>
        <v>44.985004998333892</v>
      </c>
      <c r="G11" s="9">
        <f t="shared" si="4"/>
        <v>86.511627906976742</v>
      </c>
      <c r="H11" s="9">
        <f t="shared" si="7"/>
        <v>4.9983338887037689</v>
      </c>
      <c r="I11" s="9">
        <f t="shared" si="8"/>
        <v>84.651162790697668</v>
      </c>
      <c r="J11" s="11">
        <f t="shared" si="5"/>
        <v>423.11477569492365</v>
      </c>
      <c r="K11" s="9">
        <f t="shared" si="6"/>
        <v>2023.6506747001251</v>
      </c>
      <c r="M11" s="25" t="s">
        <v>25</v>
      </c>
      <c r="N11" s="28">
        <v>258</v>
      </c>
      <c r="O11" s="29">
        <v>25800</v>
      </c>
      <c r="P11" s="28">
        <v>5</v>
      </c>
      <c r="Q11" s="29">
        <v>500</v>
      </c>
      <c r="R11" s="28">
        <v>9</v>
      </c>
      <c r="S11" s="29">
        <v>900</v>
      </c>
      <c r="T11" s="28">
        <v>22</v>
      </c>
      <c r="U11" s="28">
        <v>5</v>
      </c>
      <c r="V11" s="29">
        <v>500</v>
      </c>
    </row>
    <row r="12" spans="2:22" s="2" customFormat="1" x14ac:dyDescent="0.35">
      <c r="B12" s="3" t="s">
        <v>2</v>
      </c>
      <c r="C12" s="3">
        <f t="shared" si="0"/>
        <v>295</v>
      </c>
      <c r="D12" s="7">
        <f t="shared" si="1"/>
        <v>6</v>
      </c>
      <c r="E12" s="7">
        <f t="shared" si="2"/>
        <v>301</v>
      </c>
      <c r="F12" s="9">
        <f t="shared" si="3"/>
        <v>50</v>
      </c>
      <c r="G12" s="9">
        <f t="shared" si="4"/>
        <v>89.302325581395351</v>
      </c>
      <c r="H12" s="9">
        <f t="shared" si="7"/>
        <v>5.014995001666108</v>
      </c>
      <c r="I12" s="9">
        <f t="shared" si="8"/>
        <v>87.906976744186039</v>
      </c>
      <c r="J12" s="11">
        <f t="shared" si="5"/>
        <v>440.85304898367178</v>
      </c>
      <c r="K12" s="9">
        <f t="shared" si="6"/>
        <v>2500</v>
      </c>
      <c r="M12" s="25" t="s">
        <v>25</v>
      </c>
      <c r="N12" s="28">
        <v>280</v>
      </c>
      <c r="O12" s="29">
        <v>28000</v>
      </c>
      <c r="P12" s="28">
        <v>1</v>
      </c>
      <c r="Q12" s="29">
        <v>100</v>
      </c>
      <c r="R12" s="28">
        <v>4</v>
      </c>
      <c r="S12" s="29">
        <v>400</v>
      </c>
      <c r="T12" s="28">
        <v>11</v>
      </c>
      <c r="U12" s="28">
        <v>4</v>
      </c>
      <c r="V12" s="29">
        <v>400</v>
      </c>
    </row>
    <row r="13" spans="2:22" s="2" customFormat="1" x14ac:dyDescent="0.35">
      <c r="B13" s="3" t="s">
        <v>2</v>
      </c>
      <c r="C13" s="3">
        <f t="shared" si="0"/>
        <v>293</v>
      </c>
      <c r="D13" s="7">
        <f t="shared" si="1"/>
        <v>6</v>
      </c>
      <c r="E13" s="7">
        <f t="shared" si="2"/>
        <v>299</v>
      </c>
      <c r="F13" s="9">
        <f t="shared" si="3"/>
        <v>54.981672775741416</v>
      </c>
      <c r="G13" s="9">
        <f t="shared" si="4"/>
        <v>92.093023255813961</v>
      </c>
      <c r="H13" s="9">
        <f t="shared" si="7"/>
        <v>4.9816727757414156</v>
      </c>
      <c r="I13" s="9">
        <f t="shared" si="8"/>
        <v>90.697674418604663</v>
      </c>
      <c r="J13" s="11">
        <f t="shared" si="5"/>
        <v>451.82613547422147</v>
      </c>
      <c r="K13" s="9">
        <f t="shared" si="6"/>
        <v>3022.9843412187047</v>
      </c>
      <c r="M13" s="25" t="s">
        <v>25</v>
      </c>
      <c r="N13" s="28">
        <v>292</v>
      </c>
      <c r="O13" s="29">
        <v>29200</v>
      </c>
      <c r="P13" s="28">
        <v>3</v>
      </c>
      <c r="Q13" s="29">
        <v>300</v>
      </c>
      <c r="R13" s="28">
        <v>5</v>
      </c>
      <c r="S13" s="29">
        <v>500</v>
      </c>
      <c r="T13" s="28">
        <v>0</v>
      </c>
      <c r="U13" s="28">
        <v>1</v>
      </c>
      <c r="V13" s="29">
        <v>100</v>
      </c>
    </row>
    <row r="14" spans="2:22" s="2" customFormat="1" x14ac:dyDescent="0.35">
      <c r="B14" s="3" t="s">
        <v>2</v>
      </c>
      <c r="C14" s="3">
        <f t="shared" si="0"/>
        <v>297</v>
      </c>
      <c r="D14" s="7">
        <f t="shared" si="1"/>
        <v>5</v>
      </c>
      <c r="E14" s="7">
        <f t="shared" si="2"/>
        <v>302</v>
      </c>
      <c r="F14" s="9">
        <f t="shared" si="3"/>
        <v>60.01332889036987</v>
      </c>
      <c r="G14" s="9">
        <f t="shared" si="4"/>
        <v>94.418604651162795</v>
      </c>
      <c r="H14" s="9">
        <f t="shared" si="7"/>
        <v>5.0316561146284542</v>
      </c>
      <c r="I14" s="9">
        <f t="shared" si="8"/>
        <v>93.255813953488371</v>
      </c>
      <c r="J14" s="11">
        <f t="shared" si="5"/>
        <v>469.23118650372328</v>
      </c>
      <c r="K14" s="9">
        <f t="shared" si="6"/>
        <v>3601.5996445037031</v>
      </c>
      <c r="M14" s="25" t="s">
        <v>25</v>
      </c>
      <c r="N14" s="28">
        <v>285</v>
      </c>
      <c r="O14" s="29">
        <v>28500</v>
      </c>
      <c r="P14" s="28">
        <v>5</v>
      </c>
      <c r="Q14" s="29">
        <v>500</v>
      </c>
      <c r="R14" s="28">
        <v>6</v>
      </c>
      <c r="S14" s="29">
        <v>600</v>
      </c>
      <c r="T14" s="28">
        <v>3</v>
      </c>
      <c r="U14" s="28">
        <v>0</v>
      </c>
      <c r="V14" s="29">
        <v>0</v>
      </c>
    </row>
    <row r="15" spans="2:22" s="2" customFormat="1" x14ac:dyDescent="0.35">
      <c r="B15" s="3" t="s">
        <v>2</v>
      </c>
      <c r="C15" s="3">
        <f t="shared" si="0"/>
        <v>297</v>
      </c>
      <c r="D15" s="7">
        <f t="shared" si="1"/>
        <v>3</v>
      </c>
      <c r="E15" s="7">
        <f t="shared" si="2"/>
        <v>300</v>
      </c>
      <c r="F15" s="9">
        <f t="shared" si="3"/>
        <v>65.011662779073632</v>
      </c>
      <c r="G15" s="9">
        <f t="shared" si="4"/>
        <v>95.813953488372093</v>
      </c>
      <c r="H15" s="9">
        <f t="shared" si="7"/>
        <v>4.9983338887037618</v>
      </c>
      <c r="I15" s="9">
        <f t="shared" si="8"/>
        <v>95.116279069767444</v>
      </c>
      <c r="J15" s="11">
        <f t="shared" si="5"/>
        <v>475.42292104182292</v>
      </c>
      <c r="K15" s="9">
        <f t="shared" si="6"/>
        <v>4226.5162972999879</v>
      </c>
      <c r="M15" s="25" t="s">
        <v>25</v>
      </c>
      <c r="N15" s="28">
        <v>280</v>
      </c>
      <c r="O15" s="29">
        <v>28000</v>
      </c>
      <c r="P15" s="28">
        <v>4</v>
      </c>
      <c r="Q15" s="29">
        <v>400</v>
      </c>
      <c r="R15" s="28">
        <v>4</v>
      </c>
      <c r="S15" s="29">
        <v>400</v>
      </c>
      <c r="T15" s="28">
        <v>13</v>
      </c>
      <c r="U15" s="28">
        <v>1</v>
      </c>
      <c r="V15" s="29">
        <v>100</v>
      </c>
    </row>
    <row r="16" spans="2:22" s="2" customFormat="1" x14ac:dyDescent="0.35">
      <c r="B16" s="3" t="s">
        <v>2</v>
      </c>
      <c r="C16" s="3">
        <f t="shared" si="0"/>
        <v>296</v>
      </c>
      <c r="D16" s="7">
        <f t="shared" si="1"/>
        <v>4</v>
      </c>
      <c r="E16" s="7">
        <f t="shared" si="2"/>
        <v>300</v>
      </c>
      <c r="F16" s="9">
        <f t="shared" si="3"/>
        <v>70.009996667777401</v>
      </c>
      <c r="G16" s="9">
        <f t="shared" si="4"/>
        <v>97.674418604651166</v>
      </c>
      <c r="H16" s="9">
        <f t="shared" si="7"/>
        <v>4.9983338887037689</v>
      </c>
      <c r="I16" s="9">
        <f t="shared" si="8"/>
        <v>96.744186046511629</v>
      </c>
      <c r="J16" s="11">
        <f t="shared" si="5"/>
        <v>483.55974365134136</v>
      </c>
      <c r="K16" s="9">
        <f t="shared" si="6"/>
        <v>4901.3996334222029</v>
      </c>
      <c r="M16" s="25" t="s">
        <v>25</v>
      </c>
      <c r="N16" s="28">
        <v>292</v>
      </c>
      <c r="O16" s="29">
        <v>29200</v>
      </c>
      <c r="P16" s="28">
        <v>3</v>
      </c>
      <c r="Q16" s="29">
        <v>300</v>
      </c>
      <c r="R16" s="28">
        <v>3</v>
      </c>
      <c r="S16" s="29">
        <v>300</v>
      </c>
      <c r="T16" s="28">
        <v>2</v>
      </c>
      <c r="U16" s="28">
        <v>0</v>
      </c>
      <c r="V16" s="29">
        <v>0</v>
      </c>
    </row>
    <row r="17" spans="2:22" s="2" customFormat="1" x14ac:dyDescent="0.35">
      <c r="B17" s="3" t="s">
        <v>2</v>
      </c>
      <c r="C17" s="3">
        <f t="shared" si="0"/>
        <v>297</v>
      </c>
      <c r="D17" s="7">
        <f t="shared" si="1"/>
        <v>3</v>
      </c>
      <c r="E17" s="7">
        <f t="shared" si="2"/>
        <v>300</v>
      </c>
      <c r="F17" s="9">
        <f t="shared" si="3"/>
        <v>75.00833055648117</v>
      </c>
      <c r="G17" s="9">
        <f t="shared" si="4"/>
        <v>99.069767441860463</v>
      </c>
      <c r="H17" s="9">
        <f t="shared" si="7"/>
        <v>4.9983338887037689</v>
      </c>
      <c r="I17" s="9">
        <f t="shared" si="8"/>
        <v>98.372093023255815</v>
      </c>
      <c r="J17" s="11">
        <f t="shared" si="5"/>
        <v>491.69656626085913</v>
      </c>
      <c r="K17" s="9">
        <f t="shared" si="6"/>
        <v>5626.2496528703468</v>
      </c>
      <c r="M17" s="25" t="s">
        <v>25</v>
      </c>
      <c r="N17" s="28">
        <v>285</v>
      </c>
      <c r="O17" s="29">
        <v>28500</v>
      </c>
      <c r="P17" s="28">
        <v>4</v>
      </c>
      <c r="Q17" s="29">
        <v>400</v>
      </c>
      <c r="R17" s="28">
        <v>4</v>
      </c>
      <c r="S17" s="29">
        <v>400</v>
      </c>
      <c r="T17" s="28">
        <v>7</v>
      </c>
      <c r="U17" s="28">
        <v>0</v>
      </c>
      <c r="V17" s="29">
        <v>0</v>
      </c>
    </row>
    <row r="18" spans="2:22" s="2" customFormat="1" x14ac:dyDescent="0.35">
      <c r="B18" s="3" t="s">
        <v>2</v>
      </c>
      <c r="C18" s="3">
        <f t="shared" si="0"/>
        <v>299</v>
      </c>
      <c r="D18" s="7">
        <f t="shared" si="1"/>
        <v>2</v>
      </c>
      <c r="E18" s="7">
        <f t="shared" si="2"/>
        <v>301</v>
      </c>
      <c r="F18" s="9">
        <f t="shared" si="3"/>
        <v>80.023325558147278</v>
      </c>
      <c r="G18" s="9">
        <f t="shared" si="4"/>
        <v>100</v>
      </c>
      <c r="H18" s="9">
        <f t="shared" si="7"/>
        <v>5.014995001666108</v>
      </c>
      <c r="I18" s="9">
        <f t="shared" si="8"/>
        <v>99.534883720930225</v>
      </c>
      <c r="J18" s="11">
        <f t="shared" si="5"/>
        <v>499.16694435188236</v>
      </c>
      <c r="K18" s="9">
        <f t="shared" si="6"/>
        <v>6403.732633385227</v>
      </c>
      <c r="M18" s="25" t="s">
        <v>25</v>
      </c>
      <c r="N18" s="28">
        <v>277</v>
      </c>
      <c r="O18" s="29">
        <v>27700</v>
      </c>
      <c r="P18" s="28">
        <v>3</v>
      </c>
      <c r="Q18" s="29">
        <v>300</v>
      </c>
      <c r="R18" s="28">
        <v>3</v>
      </c>
      <c r="S18" s="29">
        <v>300</v>
      </c>
      <c r="T18" s="28">
        <v>17</v>
      </c>
      <c r="U18" s="28">
        <v>0</v>
      </c>
      <c r="V18" s="29">
        <v>0</v>
      </c>
    </row>
    <row r="19" spans="2:22" s="2" customFormat="1" x14ac:dyDescent="0.35">
      <c r="B19" s="3" t="s">
        <v>2</v>
      </c>
      <c r="C19" s="3">
        <f t="shared" si="0"/>
        <v>300</v>
      </c>
      <c r="D19" s="7">
        <f t="shared" si="1"/>
        <v>0</v>
      </c>
      <c r="E19" s="7">
        <f t="shared" si="2"/>
        <v>300</v>
      </c>
      <c r="F19" s="9">
        <f t="shared" si="3"/>
        <v>85.021659446851046</v>
      </c>
      <c r="G19" s="9">
        <f t="shared" si="4"/>
        <v>100</v>
      </c>
      <c r="H19" s="9">
        <f t="shared" si="7"/>
        <v>4.9983338887037689</v>
      </c>
      <c r="I19" s="9">
        <f t="shared" si="8"/>
        <v>100</v>
      </c>
      <c r="J19" s="11">
        <f t="shared" si="5"/>
        <v>499.83338887037689</v>
      </c>
      <c r="K19" s="9">
        <f t="shared" si="6"/>
        <v>7228.6825750963162</v>
      </c>
      <c r="M19" s="25" t="s">
        <v>25</v>
      </c>
      <c r="N19" s="28">
        <v>278</v>
      </c>
      <c r="O19" s="29">
        <v>27800</v>
      </c>
      <c r="P19" s="28">
        <v>2</v>
      </c>
      <c r="Q19" s="29">
        <v>200</v>
      </c>
      <c r="R19" s="28">
        <v>2</v>
      </c>
      <c r="S19" s="29">
        <v>200</v>
      </c>
      <c r="T19" s="28">
        <v>19</v>
      </c>
      <c r="U19" s="28">
        <v>0</v>
      </c>
      <c r="V19" s="29">
        <v>0</v>
      </c>
    </row>
    <row r="20" spans="2:22" s="2" customFormat="1" x14ac:dyDescent="0.35">
      <c r="B20" s="3" t="s">
        <v>2</v>
      </c>
      <c r="C20" s="3">
        <f t="shared" si="0"/>
        <v>298</v>
      </c>
      <c r="D20" s="7">
        <f t="shared" si="1"/>
        <v>0</v>
      </c>
      <c r="E20" s="7">
        <f t="shared" si="2"/>
        <v>298</v>
      </c>
      <c r="F20" s="9">
        <f t="shared" si="3"/>
        <v>89.986671109630123</v>
      </c>
      <c r="G20" s="9">
        <f t="shared" si="4"/>
        <v>100</v>
      </c>
      <c r="H20" s="9">
        <f t="shared" si="7"/>
        <v>4.9650116627790766</v>
      </c>
      <c r="I20" s="9">
        <f t="shared" si="8"/>
        <v>100</v>
      </c>
      <c r="J20" s="11">
        <f t="shared" si="5"/>
        <v>496.50116627790766</v>
      </c>
      <c r="K20" s="9">
        <f t="shared" si="6"/>
        <v>8097.6009773927408</v>
      </c>
      <c r="M20" s="25" t="s">
        <v>25</v>
      </c>
      <c r="N20" s="28">
        <v>295</v>
      </c>
      <c r="O20" s="29">
        <v>29500</v>
      </c>
      <c r="P20" s="28">
        <v>0</v>
      </c>
      <c r="Q20" s="29">
        <v>0</v>
      </c>
      <c r="R20" s="28">
        <v>0</v>
      </c>
      <c r="S20" s="29">
        <v>0</v>
      </c>
      <c r="T20" s="28">
        <v>5</v>
      </c>
      <c r="U20" s="28">
        <v>0</v>
      </c>
      <c r="V20" s="29">
        <v>0</v>
      </c>
    </row>
    <row r="21" spans="2:22" s="2" customFormat="1" x14ac:dyDescent="0.35">
      <c r="B21" s="3" t="s">
        <v>2</v>
      </c>
      <c r="C21" s="3">
        <f t="shared" si="0"/>
        <v>300</v>
      </c>
      <c r="D21" s="7">
        <f t="shared" si="1"/>
        <v>0</v>
      </c>
      <c r="E21" s="7">
        <f t="shared" si="2"/>
        <v>300</v>
      </c>
      <c r="F21" s="9">
        <f t="shared" si="3"/>
        <v>94.985004998333892</v>
      </c>
      <c r="G21" s="9">
        <f t="shared" si="4"/>
        <v>100</v>
      </c>
      <c r="H21" s="9">
        <f t="shared" si="7"/>
        <v>4.9983338887037689</v>
      </c>
      <c r="I21" s="9">
        <f t="shared" si="8"/>
        <v>100</v>
      </c>
      <c r="J21" s="11">
        <f t="shared" si="5"/>
        <v>499.83338887037689</v>
      </c>
      <c r="K21" s="9">
        <f t="shared" si="6"/>
        <v>9022.1511745335138</v>
      </c>
      <c r="M21" s="25" t="s">
        <v>25</v>
      </c>
      <c r="N21" s="28">
        <v>295</v>
      </c>
      <c r="O21" s="29">
        <v>29500</v>
      </c>
      <c r="P21" s="28">
        <v>0</v>
      </c>
      <c r="Q21" s="29">
        <v>0</v>
      </c>
      <c r="R21" s="28">
        <v>0</v>
      </c>
      <c r="S21" s="29">
        <v>0</v>
      </c>
      <c r="T21" s="28">
        <v>3</v>
      </c>
      <c r="U21" s="28">
        <v>0</v>
      </c>
      <c r="V21" s="29">
        <v>0</v>
      </c>
    </row>
    <row r="22" spans="2:22" s="2" customFormat="1" x14ac:dyDescent="0.35">
      <c r="B22" s="3" t="s">
        <v>2</v>
      </c>
      <c r="C22" s="3">
        <f t="shared" si="0"/>
        <v>301</v>
      </c>
      <c r="D22" s="7">
        <f t="shared" si="1"/>
        <v>0</v>
      </c>
      <c r="E22" s="7">
        <f t="shared" si="2"/>
        <v>301</v>
      </c>
      <c r="F22" s="9">
        <f t="shared" si="3"/>
        <v>100</v>
      </c>
      <c r="G22" s="9">
        <f t="shared" si="4"/>
        <v>100</v>
      </c>
      <c r="H22" s="9">
        <f t="shared" si="7"/>
        <v>5.014995001666108</v>
      </c>
      <c r="I22" s="9">
        <f t="shared" si="8"/>
        <v>100</v>
      </c>
      <c r="J22" s="11">
        <f t="shared" si="5"/>
        <v>501.4995001666108</v>
      </c>
      <c r="K22" s="9">
        <f t="shared" si="6"/>
        <v>10000</v>
      </c>
      <c r="M22" s="25" t="s">
        <v>25</v>
      </c>
      <c r="N22" s="28">
        <v>281</v>
      </c>
      <c r="O22" s="29">
        <v>28100</v>
      </c>
      <c r="P22" s="28">
        <v>0</v>
      </c>
      <c r="Q22" s="29">
        <v>0</v>
      </c>
      <c r="R22" s="28">
        <v>0</v>
      </c>
      <c r="S22" s="29">
        <v>0</v>
      </c>
      <c r="T22" s="28">
        <v>19</v>
      </c>
      <c r="U22" s="28">
        <v>0</v>
      </c>
      <c r="V22" s="29">
        <v>0</v>
      </c>
    </row>
    <row r="23" spans="2:22" s="2" customFormat="1" x14ac:dyDescent="0.35">
      <c r="B23" s="39" t="s">
        <v>14</v>
      </c>
      <c r="C23" s="40">
        <f>SUM(C2:C22)</f>
        <v>5787</v>
      </c>
      <c r="D23" s="40">
        <f>SUM(D2:D22)</f>
        <v>215</v>
      </c>
      <c r="E23" s="40">
        <f>SUM(E2:E22)</f>
        <v>6002</v>
      </c>
      <c r="F23" s="41"/>
      <c r="G23" s="41"/>
      <c r="H23" s="41"/>
      <c r="I23" s="42"/>
      <c r="J23" s="42">
        <f t="shared" ref="J23" si="9">SUM(J3:J22)</f>
        <v>7587.2422370837639</v>
      </c>
      <c r="K23" s="43"/>
      <c r="M23" s="25" t="s">
        <v>25</v>
      </c>
      <c r="N23" s="28">
        <v>299</v>
      </c>
      <c r="O23" s="29">
        <v>29900</v>
      </c>
      <c r="P23" s="28">
        <v>0</v>
      </c>
      <c r="Q23" s="29">
        <v>0</v>
      </c>
      <c r="R23" s="28">
        <v>0</v>
      </c>
      <c r="S23" s="29">
        <v>0</v>
      </c>
      <c r="T23" s="28">
        <v>2</v>
      </c>
      <c r="U23" s="28">
        <v>0</v>
      </c>
      <c r="V23" s="29">
        <v>0</v>
      </c>
    </row>
    <row r="24" spans="2:22" s="2" customFormat="1" ht="15" thickBot="1" x14ac:dyDescent="0.4"/>
    <row r="25" spans="2:22" s="2" customFormat="1" x14ac:dyDescent="0.35">
      <c r="H25" s="21" t="s">
        <v>12</v>
      </c>
      <c r="I25" s="22">
        <f>-(K22/2-J23)</f>
        <v>2587.2422370837639</v>
      </c>
      <c r="M25" s="2" t="s">
        <v>30</v>
      </c>
    </row>
    <row r="26" spans="2:22" s="2" customFormat="1" x14ac:dyDescent="0.35">
      <c r="H26" s="23" t="s">
        <v>13</v>
      </c>
      <c r="I26" s="24">
        <f>K22/2</f>
        <v>5000</v>
      </c>
      <c r="M26" s="2" t="s">
        <v>29</v>
      </c>
    </row>
    <row r="27" spans="2:22" s="2" customFormat="1" ht="15" thickBot="1" x14ac:dyDescent="0.4">
      <c r="H27" s="38" t="s">
        <v>0</v>
      </c>
      <c r="I27" s="37">
        <f>I25/I26*100</f>
        <v>51.74484474167528</v>
      </c>
      <c r="M27" s="2" t="s">
        <v>33</v>
      </c>
    </row>
    <row r="28" spans="2:22" s="2" customFormat="1" x14ac:dyDescent="0.35"/>
    <row r="29" spans="2:22" s="2" customFormat="1" x14ac:dyDescent="0.35"/>
    <row r="30" spans="2:22" s="2" customFormat="1" x14ac:dyDescent="0.35"/>
    <row r="31" spans="2:22" s="2" customFormat="1" x14ac:dyDescent="0.35"/>
    <row r="32" spans="2:22" s="2" customFormat="1" x14ac:dyDescent="0.35"/>
    <row r="33" spans="1:28" s="2" customFormat="1" x14ac:dyDescent="0.35"/>
    <row r="34" spans="1:28" s="2" customFormat="1" x14ac:dyDescent="0.35"/>
    <row r="35" spans="1:28" s="2" customFormat="1" x14ac:dyDescent="0.35"/>
    <row r="36" spans="1:28" s="2" customFormat="1" x14ac:dyDescent="0.35"/>
    <row r="37" spans="1:28" s="2" customFormat="1" x14ac:dyDescent="0.35"/>
    <row r="38" spans="1:28" s="2" customFormat="1" x14ac:dyDescent="0.35"/>
    <row r="39" spans="1:28" ht="127.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4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35">
      <c r="A44" s="2"/>
      <c r="B44" s="2"/>
      <c r="C44" s="2"/>
      <c r="F44" s="2"/>
      <c r="G44" s="2"/>
      <c r="H44" s="2"/>
      <c r="I44" s="2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35">
      <c r="A45" s="2"/>
      <c r="B45" s="2"/>
      <c r="C45" s="2"/>
      <c r="F45" s="2"/>
      <c r="G45" s="2"/>
      <c r="H45" s="2"/>
      <c r="I45" s="2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35">
      <c r="A46" s="2"/>
      <c r="B46" s="2"/>
      <c r="C46" s="2"/>
      <c r="F46" s="2"/>
      <c r="G46" s="2"/>
      <c r="H46" s="2"/>
      <c r="I46" s="2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W58" s="2"/>
      <c r="X58" s="2"/>
      <c r="Y58" s="2"/>
      <c r="Z58" s="2"/>
      <c r="AA58" s="2"/>
      <c r="AB58" s="2"/>
    </row>
    <row r="59" spans="1:28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W59" s="2"/>
      <c r="X59" s="2"/>
      <c r="Y59" s="2"/>
      <c r="Z59" s="2"/>
      <c r="AA59" s="2"/>
      <c r="AB59" s="2"/>
    </row>
    <row r="60" spans="1:28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W60" s="2"/>
      <c r="X60" s="2"/>
      <c r="Y60" s="2"/>
      <c r="Z60" s="2"/>
      <c r="AA60" s="2"/>
      <c r="AB60" s="2"/>
    </row>
    <row r="61" spans="1:28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s="2" customFormat="1" x14ac:dyDescent="0.35"/>
    <row r="65" spans="2:10" s="2" customFormat="1" x14ac:dyDescent="0.35"/>
    <row r="66" spans="2:10" s="2" customFormat="1" x14ac:dyDescent="0.35"/>
    <row r="67" spans="2:10" s="2" customFormat="1" x14ac:dyDescent="0.35"/>
    <row r="68" spans="2:10" s="2" customFormat="1" x14ac:dyDescent="0.35"/>
    <row r="69" spans="2:10" s="2" customFormat="1" x14ac:dyDescent="0.35"/>
    <row r="70" spans="2:10" s="2" customFormat="1" x14ac:dyDescent="0.35"/>
    <row r="71" spans="2:10" s="2" customFormat="1" x14ac:dyDescent="0.35"/>
    <row r="72" spans="2:10" s="2" customFormat="1" x14ac:dyDescent="0.35"/>
    <row r="73" spans="2:10" s="2" customFormat="1" x14ac:dyDescent="0.35"/>
    <row r="74" spans="2:10" s="2" customFormat="1" x14ac:dyDescent="0.35">
      <c r="C74" s="17"/>
      <c r="D74" s="17"/>
      <c r="E74" s="17"/>
      <c r="F74" s="18"/>
      <c r="G74" s="18"/>
      <c r="H74" s="18"/>
      <c r="I74" s="18"/>
      <c r="J74" s="17"/>
    </row>
    <row r="75" spans="2:10" s="2" customFormat="1" x14ac:dyDescent="0.35">
      <c r="B75" s="19"/>
      <c r="F75" s="20"/>
      <c r="G75" s="20"/>
      <c r="H75" s="20"/>
      <c r="I75" s="20"/>
      <c r="J75" s="20"/>
    </row>
    <row r="76" spans="2:10" s="2" customFormat="1" x14ac:dyDescent="0.35">
      <c r="F76" s="20"/>
      <c r="G76" s="20"/>
      <c r="H76" s="20"/>
      <c r="I76" s="20"/>
      <c r="J76" s="20"/>
    </row>
    <row r="77" spans="2:10" s="2" customFormat="1" x14ac:dyDescent="0.35">
      <c r="F77" s="20"/>
      <c r="G77" s="20"/>
      <c r="H77" s="20"/>
      <c r="I77" s="20"/>
      <c r="J77" s="20"/>
    </row>
    <row r="78" spans="2:10" s="2" customFormat="1" x14ac:dyDescent="0.35">
      <c r="F78" s="20"/>
      <c r="G78" s="20"/>
      <c r="H78" s="20"/>
      <c r="I78" s="20"/>
      <c r="J78" s="20"/>
    </row>
    <row r="79" spans="2:10" s="2" customFormat="1" x14ac:dyDescent="0.35">
      <c r="F79" s="20"/>
      <c r="G79" s="20"/>
      <c r="H79" s="20"/>
      <c r="I79" s="20"/>
      <c r="J79" s="20"/>
    </row>
    <row r="80" spans="2:10" s="2" customFormat="1" x14ac:dyDescent="0.35">
      <c r="F80" s="20"/>
      <c r="G80" s="20"/>
      <c r="H80" s="20"/>
      <c r="I80" s="20"/>
      <c r="J80" s="20"/>
    </row>
    <row r="81" spans="6:22" s="2" customFormat="1" x14ac:dyDescent="0.35">
      <c r="F81" s="20"/>
      <c r="G81" s="20"/>
      <c r="H81" s="20"/>
      <c r="I81" s="20"/>
      <c r="J81" s="20"/>
    </row>
    <row r="82" spans="6:22" s="2" customFormat="1" x14ac:dyDescent="0.35">
      <c r="F82" s="20"/>
      <c r="G82" s="20"/>
      <c r="H82" s="20"/>
      <c r="I82" s="20"/>
      <c r="J82" s="20"/>
    </row>
    <row r="83" spans="6:22" s="2" customFormat="1" x14ac:dyDescent="0.35">
      <c r="F83" s="20"/>
      <c r="G83" s="20"/>
      <c r="H83" s="20"/>
      <c r="I83" s="20"/>
      <c r="J83" s="20"/>
    </row>
    <row r="84" spans="6:22" s="2" customFormat="1" x14ac:dyDescent="0.35">
      <c r="F84" s="20"/>
      <c r="G84" s="20"/>
      <c r="H84" s="20"/>
      <c r="I84" s="20"/>
      <c r="J84" s="20"/>
    </row>
    <row r="85" spans="6:22" s="2" customFormat="1" x14ac:dyDescent="0.35">
      <c r="F85" s="20"/>
      <c r="G85" s="20"/>
      <c r="H85" s="20"/>
      <c r="I85" s="20"/>
      <c r="J85" s="20"/>
    </row>
    <row r="86" spans="6:22" s="2" customFormat="1" x14ac:dyDescent="0.35">
      <c r="F86" s="20"/>
      <c r="G86" s="20"/>
      <c r="H86" s="20"/>
      <c r="I86" s="20"/>
      <c r="J86" s="20"/>
    </row>
    <row r="87" spans="6:22" s="2" customFormat="1" x14ac:dyDescent="0.35">
      <c r="F87" s="20"/>
      <c r="G87" s="20"/>
      <c r="H87" s="20"/>
      <c r="I87" s="20"/>
      <c r="J87" s="20"/>
    </row>
    <row r="88" spans="6:22" s="2" customFormat="1" x14ac:dyDescent="0.35">
      <c r="F88" s="20"/>
      <c r="G88" s="20"/>
      <c r="H88" s="20"/>
      <c r="I88" s="20"/>
      <c r="J88" s="20"/>
    </row>
    <row r="89" spans="6:22" s="2" customFormat="1" x14ac:dyDescent="0.35">
      <c r="F89" s="20"/>
      <c r="G89" s="20"/>
      <c r="H89" s="20"/>
      <c r="I89" s="20"/>
      <c r="J89" s="20"/>
    </row>
    <row r="90" spans="6:22" s="2" customFormat="1" x14ac:dyDescent="0.35">
      <c r="F90" s="20"/>
      <c r="G90" s="20"/>
      <c r="H90" s="20"/>
      <c r="I90" s="20"/>
      <c r="J90" s="20"/>
    </row>
    <row r="91" spans="6:22" s="2" customFormat="1" x14ac:dyDescent="0.35">
      <c r="F91" s="20"/>
      <c r="G91" s="20"/>
      <c r="H91" s="20"/>
      <c r="I91" s="20"/>
      <c r="J91" s="20"/>
    </row>
    <row r="92" spans="6:22" s="2" customFormat="1" x14ac:dyDescent="0.35">
      <c r="F92" s="20"/>
      <c r="G92" s="20"/>
      <c r="H92" s="20"/>
      <c r="I92" s="20"/>
      <c r="J92" s="20"/>
    </row>
    <row r="93" spans="6:22" s="2" customFormat="1" x14ac:dyDescent="0.35">
      <c r="F93" s="20"/>
      <c r="G93" s="20"/>
      <c r="H93" s="20"/>
      <c r="I93" s="20"/>
      <c r="J93" s="20"/>
    </row>
    <row r="94" spans="6:22" s="2" customFormat="1" x14ac:dyDescent="0.35">
      <c r="F94" s="20"/>
      <c r="G94" s="20"/>
      <c r="H94" s="20"/>
      <c r="I94" s="20"/>
      <c r="J94" s="20"/>
    </row>
    <row r="95" spans="6:22" s="2" customFormat="1" x14ac:dyDescent="0.35">
      <c r="I95" s="20"/>
      <c r="J95" s="20"/>
    </row>
    <row r="96" spans="6:22" s="2" customFormat="1" x14ac:dyDescent="0.35">
      <c r="M96"/>
      <c r="N96"/>
      <c r="O96"/>
      <c r="P96"/>
      <c r="Q96"/>
      <c r="R96"/>
      <c r="S96"/>
      <c r="T96"/>
      <c r="U96"/>
      <c r="V96"/>
    </row>
    <row r="97" spans="13:22" s="2" customFormat="1" x14ac:dyDescent="0.35">
      <c r="M97"/>
      <c r="N97"/>
      <c r="O97"/>
      <c r="P97"/>
      <c r="Q97"/>
      <c r="R97"/>
      <c r="S97"/>
      <c r="T97"/>
      <c r="U97"/>
      <c r="V97"/>
    </row>
    <row r="98" spans="13:22" s="2" customFormat="1" x14ac:dyDescent="0.35">
      <c r="M98"/>
      <c r="N98"/>
      <c r="O98"/>
      <c r="P98"/>
      <c r="Q98"/>
      <c r="R98"/>
      <c r="S98"/>
      <c r="T98"/>
      <c r="U98"/>
      <c r="V9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4DFD-1BA3-458C-BE72-025E0E87E912}">
  <dimension ref="C3:J17"/>
  <sheetViews>
    <sheetView zoomScaleNormal="100" workbookViewId="0">
      <selection activeCell="F9" sqref="F9"/>
    </sheetView>
  </sheetViews>
  <sheetFormatPr defaultColWidth="9.1796875" defaultRowHeight="14.5" x14ac:dyDescent="0.35"/>
  <cols>
    <col min="1" max="2" width="9.1796875" style="2"/>
    <col min="3" max="3" width="46.1796875" style="2" customWidth="1"/>
    <col min="4" max="8" width="12.7265625" style="2" customWidth="1"/>
    <col min="9" max="16384" width="9.1796875" style="2"/>
  </cols>
  <sheetData>
    <row r="3" spans="3:10" ht="14.5" customHeight="1" x14ac:dyDescent="0.35">
      <c r="D3" s="46"/>
      <c r="E3" s="46"/>
      <c r="H3" s="44" t="s">
        <v>34</v>
      </c>
    </row>
    <row r="4" spans="3:10" ht="120" customHeight="1" x14ac:dyDescent="0.35">
      <c r="C4" s="30"/>
      <c r="D4" s="46" t="s">
        <v>16</v>
      </c>
      <c r="E4" s="48" t="s">
        <v>18</v>
      </c>
      <c r="F4" s="10" t="s">
        <v>20</v>
      </c>
      <c r="G4" s="8" t="s">
        <v>22</v>
      </c>
      <c r="H4" s="45"/>
      <c r="I4" s="1"/>
      <c r="J4" s="1"/>
    </row>
    <row r="5" spans="3:10" ht="47.25" customHeight="1" x14ac:dyDescent="0.35">
      <c r="C5" s="4" t="s">
        <v>1</v>
      </c>
      <c r="D5" s="47">
        <v>248</v>
      </c>
      <c r="E5" s="7">
        <v>10</v>
      </c>
      <c r="F5" s="7">
        <v>19</v>
      </c>
      <c r="G5" s="7">
        <v>12</v>
      </c>
      <c r="H5" s="7">
        <v>11</v>
      </c>
      <c r="I5" s="1"/>
      <c r="J5" s="1"/>
    </row>
    <row r="6" spans="3:10" x14ac:dyDescent="0.35">
      <c r="C6" s="1"/>
      <c r="D6" s="1"/>
      <c r="E6" s="1"/>
      <c r="F6" s="1"/>
      <c r="G6" s="1"/>
      <c r="H6" s="1"/>
      <c r="I6" s="1"/>
      <c r="J6" s="1"/>
    </row>
    <row r="7" spans="3:10" x14ac:dyDescent="0.35">
      <c r="C7" s="1"/>
      <c r="D7" s="1"/>
      <c r="E7" s="1"/>
      <c r="F7" s="1"/>
      <c r="G7" s="1"/>
      <c r="H7" s="1"/>
      <c r="I7" s="1"/>
      <c r="J7" s="1"/>
    </row>
    <row r="8" spans="3:10" ht="15" thickBot="1" x14ac:dyDescent="0.4">
      <c r="D8" s="1"/>
      <c r="E8" s="1"/>
      <c r="F8" s="1"/>
      <c r="G8" s="1"/>
      <c r="H8" s="1"/>
      <c r="I8" s="1"/>
      <c r="J8" s="1"/>
    </row>
    <row r="9" spans="3:10" x14ac:dyDescent="0.35">
      <c r="C9" s="31" t="s">
        <v>26</v>
      </c>
      <c r="D9" s="32">
        <f>SUM(F5,H5)</f>
        <v>30</v>
      </c>
      <c r="E9" s="1"/>
      <c r="F9" s="1"/>
      <c r="G9" s="1"/>
      <c r="H9" s="1"/>
      <c r="I9" s="1"/>
      <c r="J9" s="1"/>
    </row>
    <row r="10" spans="3:10" x14ac:dyDescent="0.35">
      <c r="C10" s="33" t="s">
        <v>27</v>
      </c>
      <c r="D10" s="34">
        <f>SUM(D5:H5)</f>
        <v>300</v>
      </c>
      <c r="E10" s="1"/>
      <c r="F10" s="1"/>
      <c r="G10" s="1"/>
      <c r="H10" s="1"/>
      <c r="I10" s="1"/>
      <c r="J10" s="1"/>
    </row>
    <row r="11" spans="3:10" ht="15" thickBot="1" x14ac:dyDescent="0.4">
      <c r="C11" s="35" t="s">
        <v>28</v>
      </c>
      <c r="D11" s="36">
        <f>(F5+H5)/(D5+E5+F5+G5+H5)*100</f>
        <v>10</v>
      </c>
      <c r="E11" s="1"/>
      <c r="F11" s="1"/>
      <c r="G11" s="1"/>
      <c r="H11" s="1"/>
      <c r="I11" s="1"/>
      <c r="J11" s="1"/>
    </row>
    <row r="12" spans="3:10" x14ac:dyDescent="0.35">
      <c r="C12" s="1"/>
      <c r="D12" s="1"/>
      <c r="E12" s="1"/>
      <c r="F12" s="1"/>
      <c r="G12" s="1"/>
      <c r="H12" s="1"/>
      <c r="I12" s="1"/>
      <c r="J12" s="1"/>
    </row>
    <row r="13" spans="3:10" x14ac:dyDescent="0.35">
      <c r="C13" s="1"/>
      <c r="D13" s="1"/>
      <c r="E13" s="1"/>
      <c r="F13" s="1"/>
      <c r="G13" s="1"/>
      <c r="H13" s="1"/>
      <c r="I13" s="1"/>
      <c r="J13" s="1"/>
    </row>
    <row r="14" spans="3:10" x14ac:dyDescent="0.35">
      <c r="C14" s="1"/>
      <c r="D14" s="1"/>
      <c r="E14" s="1"/>
      <c r="F14" s="1"/>
      <c r="G14" s="1"/>
      <c r="H14" s="1"/>
      <c r="I14" s="1"/>
      <c r="J14" s="1"/>
    </row>
    <row r="15" spans="3:10" x14ac:dyDescent="0.35">
      <c r="C15" s="1"/>
      <c r="D15" s="1"/>
      <c r="E15" s="1"/>
      <c r="F15" s="1"/>
      <c r="G15" s="1"/>
      <c r="H15" s="1"/>
      <c r="I15" s="1"/>
      <c r="J15" s="1"/>
    </row>
    <row r="16" spans="3:10" x14ac:dyDescent="0.35">
      <c r="C16" s="1"/>
      <c r="D16" s="1"/>
      <c r="E16" s="1"/>
      <c r="F16" s="1"/>
      <c r="G16" s="1"/>
      <c r="H16" s="1"/>
      <c r="I16" s="1"/>
      <c r="J16" s="1"/>
    </row>
    <row r="17" spans="3:10" x14ac:dyDescent="0.35">
      <c r="C17" s="1"/>
      <c r="D17" s="1"/>
      <c r="E17" s="1"/>
      <c r="F17" s="1"/>
      <c r="G17" s="1"/>
      <c r="H17" s="1"/>
      <c r="I17" s="1"/>
      <c r="J17" s="1"/>
    </row>
  </sheetData>
  <mergeCells count="1">
    <mergeCell ref="H3:H4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B7451A3719977F47B4627420CF9F38AB" ma:contentTypeVersion="137" ma:contentTypeDescription="Luo uusi Fiva dokumentti." ma:contentTypeScope="" ma:versionID="37c4171f7844a388c14d43f35bf4ffc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a626b1590d2d91fad5d9895c9170a22b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6c6cbad-6b2e-4037-bbf6-063a94af212d}" ma:internalName="TaxCatchAllLabel" ma:readOnly="true" ma:showField="CatchAllDataLabel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6c6cbad-6b2e-4037-bbf6-063a94af212d}" ma:internalName="TaxCatchAll" ma:showField="CatchAllData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EKPJDocument xmlns="6acf3a52-5fc7-44aa-b5a3-d8fcafa65ae9">false</BOFEKPJDocument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2025:01 SÄÄNTELY:01.00 Norminanto:01.00.00 Määräys- ja ohjekokoelma:01.00.00/01.00 Sisäinen valmistelu ja käsittely (01.00.00 Määräys- ja ohjekokoelma):muu asiakirja</TermName>
          <TermId xmlns="http://schemas.microsoft.com/office/infopath/2007/PartnerControls">f17effda-95db-4d29-a5ef-5e7d0af8bd8f</TermId>
        </TermInfo>
      </Terms>
    </n54dfee9a4da44ffb02740dbb43665a9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BOFSiteURL xmlns="6acf3a52-5fc7-44aa-b5a3-d8fcafa65ae9">https://nova.bofnet.fi/sites/saantely/mok_valmisteilla/MOK_1_2025 Maksukyvyttömyysriskien hallinta-MOK/10. Julkaisumateriaalit/Gini ja alin 5% esimerkki.xlsx</BOFSiteURL>
    <_dlc_DocId xmlns="6acf3a52-5fc7-44aa-b5a3-d8fcafa65ae9">HWZQE5FARHFD-965912496-1817</_dlc_DocId>
    <TaxCatchAll xmlns="c4498ab8-87d8-47b3-9041-c69352928396">
      <Value>66</Value>
      <Value>14</Value>
      <Value>63</Value>
      <Value>521</Value>
      <Value>10</Value>
      <Value>277</Value>
      <Value>4</Value>
      <Value>273</Value>
    </TaxCatchAll>
    <BOFTOSSelectionDate xmlns="6acf3a52-5fc7-44aa-b5a3-d8fcafa65ae9">2024-03-11T22:00:00+00:00</BOFTOSSelectionDate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20</BOFRetentionPeriod>
    <BOFSecurityPeriodEnd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_dlc_DocIdUrl xmlns="6acf3a52-5fc7-44aa-b5a3-d8fcafa65ae9">
      <Url>https://nova.bofnet.fi/sites/saantely/_layouts/15/DocIdRedir.aspx?ID=HWZQE5FARHFD-965912496-1817</Url>
      <Description>HWZQE5FARHFD-965912496-1817</Description>
    </_dlc_DocIdUrl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2024-03-11T22:00:00+00:00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>c:0+.w|s-1-5-21-1390067357-299502267-682003330-34684</DisplayName>
        <AccountId>115</AccountId>
        <AccountType/>
      </UserInfo>
      <UserInfo>
        <DisplayName>c:0+.w|s-1-5-21-1390067357-299502267-682003330-22368</DisplayName>
        <AccountId>12</AccountId>
        <AccountType/>
      </UserInfo>
      <UserInfo>
        <DisplayName>c:0+.w|s-1-5-21-1390067357-299502267-682003330-20629</DisplayName>
        <AccountId>67</AccountId>
        <AccountType/>
      </UserInfo>
      <UserInfo>
        <DisplayName>i:0#.w|bofnet\rtkirjaamo</DisplayName>
        <AccountId>191</AccountId>
        <AccountType/>
      </UserInfo>
      <UserInfo>
        <DisplayName>c:0+.w|s-1-5-21-1390067357-299502267-682003330-22368</DisplayName>
        <AccountId>12</AccountId>
        <AccountType/>
      </UserInfo>
      <UserInfo>
        <DisplayName>i:0#.w|bofnet\pontinenha</DisplayName>
        <AccountId>228</AccountId>
        <AccountType/>
      </UserInfo>
      <UserInfo>
        <DisplayName>c:0+.w|s-1-5-21-1390067357-299502267-682003330-620333</DisplayName>
        <AccountId>246</AccountId>
        <AccountType/>
      </UserInfo>
      <UserInfo>
        <DisplayName>i:0#.w|bofnet\herasuosu</DisplayName>
        <AccountId>274</AccountId>
        <AccountType/>
      </UserInfo>
      <UserInfo>
        <DisplayName>i:0#.w|bofnet\peltolapa</DisplayName>
        <AccountId>345</AccountId>
        <AccountType/>
      </UserInfo>
    </BOFAccessRights>
    <BOFArrivalMethod xmlns="6acf3a52-5fc7-44aa-b5a3-d8fcafa65ae9" xsi:nil="true"/>
    <BOFDocumentShape1 xmlns="6acf3a52-5fc7-44aa-b5a3-d8fcafa65ae9" xsi:nil="true"/>
    <BOFJournalNumber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6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Props1.xml><?xml version="1.0" encoding="utf-8"?>
<ds:datastoreItem xmlns:ds="http://schemas.openxmlformats.org/officeDocument/2006/customXml" ds:itemID="{FC277801-C372-4929-A405-AF58EE595176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72F723E8-0B63-4F59-9876-13F2772FF2B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CCDB6A3-2F16-43F2-BF6C-9C4440D265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DEEECE-2FF2-4072-923C-16E568E03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0360F78-3C27-4700-88D8-C7D5BEF2A35C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6acf3a52-5fc7-44aa-b5a3-d8fcafa65ae9"/>
    <ds:schemaRef ds:uri="http://schemas.openxmlformats.org/package/2006/metadata/core-properties"/>
    <ds:schemaRef ds:uri="c4498ab8-87d8-47b3-9041-c69352928396"/>
    <ds:schemaRef ds:uri="http://schemas.microsoft.com/office/2006/metadata/properties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02F24A8B-FFE9-4BA2-A6F3-F6FDFB24952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Gini-esimerkki</vt:lpstr>
      <vt:lpstr>Huonoin 5 % -esimerkki</vt:lpstr>
    </vt:vector>
  </TitlesOfParts>
  <Company>Bank of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2024-3-12_Gini-esimerkki</dc:title>
  <dc:creator>Rantanen, Armida</dc:creator>
  <cp:lastModifiedBy>Kulpakko, Katariina</cp:lastModifiedBy>
  <dcterms:created xsi:type="dcterms:W3CDTF">2019-09-09T07:15:32Z</dcterms:created>
  <dcterms:modified xsi:type="dcterms:W3CDTF">2025-03-21T13:10:15Z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BOFStatus">
    <vt:lpwstr>66;#Valmis|7bd06bfd-9be2-4619-a001-663c5987b03d</vt:lpwstr>
  </property>
  <property fmtid="{D5CDD505-2E9C-101B-9397-08002B2CF9AE}" pid="5" name="ContentTypeId">
    <vt:lpwstr>0x01010048A48038F6F00E42902EC62EFFC510610200B7451A3719977F47B4627420CF9F38AB</vt:lpwstr>
  </property>
  <property fmtid="{D5CDD505-2E9C-101B-9397-08002B2CF9AE}" pid="6" name="BOFSecurityReasonFiva">
    <vt:lpwstr>14;#-|fee2ce2e-9442-497e-8286-c12081f7ebff</vt:lpwstr>
  </property>
  <property fmtid="{D5CDD505-2E9C-101B-9397-08002B2CF9AE}" pid="7" name="BOFSecurityReasonFiva3">
    <vt:lpwstr>14;#-|fee2ce2e-9442-497e-8286-c12081f7ebff</vt:lpwstr>
  </property>
  <property fmtid="{D5CDD505-2E9C-101B-9397-08002B2CF9AE}" pid="8" name="BOFYhpe">
    <vt:lpwstr>277;#-|62fe3712-88f1-4ef4-a33f-31d536f29400</vt:lpwstr>
  </property>
  <property fmtid="{D5CDD505-2E9C-101B-9397-08002B2CF9AE}" pid="9" name="BOFECBClassification">
    <vt:lpwstr/>
  </property>
  <property fmtid="{D5CDD505-2E9C-101B-9397-08002B2CF9AE}" pid="10" name="BOFFivaTOSAndDocumentType">
    <vt:lpwstr>521;#2025:01 SÄÄNTELY:01.00 Norminanto:01.00.00 Määräys- ja ohjekokoelma:01.00.00/01.00 Sisäinen valmistelu ja käsittely (01.00.00 Määräys- ja ohjekokoelma):muu asiakirja|f17effda-95db-4d29-a5ef-5e7d0af8bd8f</vt:lpwstr>
  </property>
  <property fmtid="{D5CDD505-2E9C-101B-9397-08002B2CF9AE}" pid="11" name="_dlc_DocIdItemGuid">
    <vt:lpwstr>5b7061e3-811f-4a2f-8f96-bb3b280a6419</vt:lpwstr>
  </property>
  <property fmtid="{D5CDD505-2E9C-101B-9397-08002B2CF9AE}" pid="12" name="BOFSecuritylevel">
    <vt:lpwstr>273;#SP/FIVA-EI RAJOITETTU|bedfd2e6-62e7-424d-876f-0677d372658a</vt:lpwstr>
  </property>
  <property fmtid="{D5CDD505-2E9C-101B-9397-08002B2CF9AE}" pid="13" name="BOFLanguage">
    <vt:lpwstr>63;#fi - suomi|7df78120-bfde-4d00-a433-e39796363beb</vt:lpwstr>
  </property>
  <property fmtid="{D5CDD505-2E9C-101B-9397-08002B2CF9AE}" pid="14" name="BOFPublicity">
    <vt:lpwstr>10;#Sisäinen|293e8b28-ed08-46c5-a1b1-61cd21e5b2a2</vt:lpwstr>
  </property>
</Properties>
</file>